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948" yWindow="60" windowWidth="11448" windowHeight="9756" tabRatio="747" activeTab="0"/>
  </bookViews>
  <sheets>
    <sheet name="Menu" sheetId="1" r:id="rId1"/>
    <sheet name="Pick Lists" sheetId="2" r:id="rId2"/>
    <sheet name="Plant Inspection" sheetId="3" r:id="rId3"/>
    <sheet name="Loose Mix" sheetId="4" r:id="rId4"/>
    <sheet name="Density" sheetId="5" r:id="rId5"/>
    <sheet name="LongDensity" sheetId="6" r:id="rId6"/>
    <sheet name="Properties" sheetId="7" r:id="rId7"/>
    <sheet name="Help" sheetId="8" r:id="rId8"/>
    <sheet name="Summary" sheetId="9" r:id="rId9"/>
  </sheets>
  <definedNames>
    <definedName name="_xlfn.IFERROR" hidden="1">#NAME?</definedName>
    <definedName name="APIR" localSheetId="5">#REF!</definedName>
    <definedName name="APIR">'Plant Inspection'!$N$1:$AI$55</definedName>
    <definedName name="DENSITY" localSheetId="5">'LongDensity'!$A$1:$J$66</definedName>
    <definedName name="DENSITY">'Density'!$A$1:$J$66</definedName>
    <definedName name="DENSITY2" localSheetId="5">'LongDensity'!$A$1:$P$66</definedName>
    <definedName name="DENSITY2">'Density'!$A$1:$P$66</definedName>
    <definedName name="LONGDENSITY">'LongDensity'!$A$1:$J$66</definedName>
    <definedName name="LOOSE_MIX">'Loose Mix'!$E$1:$N$98</definedName>
    <definedName name="Material_Code">'Pick Lists'!$I$3:$I$62</definedName>
    <definedName name="Material_Short_Name">'Pick Lists'!$H$3:$H$65</definedName>
    <definedName name="Material_Short_NameO">'Pick Lists'!$J$3:$J$60</definedName>
    <definedName name="_xlnm.Print_Area" localSheetId="3">'Loose Mix'!$E$1:$N$98</definedName>
    <definedName name="_xlnm.Print_Area" localSheetId="0">'Menu'!$A$1:$Q$37</definedName>
    <definedName name="_xlnm.Print_Area" localSheetId="2">'Plant Inspection'!$N$1:$AI$55</definedName>
    <definedName name="_xlnm.Print_Area" localSheetId="6">'Properties'!$A$1:$L$145</definedName>
    <definedName name="Print_Area_MI" localSheetId="2">'Plant Inspection'!$N$1:$AI$55</definedName>
    <definedName name="_xlnm.Print_Titles" localSheetId="6">'Properties'!$1:$6</definedName>
    <definedName name="Producer">'Pick Lists'!$A$3:$A$400</definedName>
    <definedName name="Producer_Supplier">'Pick Lists'!$A$3:$E$400</definedName>
    <definedName name="PROPERTIES">'Properties'!$A$1:$L$106</definedName>
    <definedName name="Sample_Type">'Menu'!$Y$17:$Z$21</definedName>
    <definedName name="SUMMARY" localSheetId="5">#REF!</definedName>
    <definedName name="SUMMARY">'Summary'!$A$1:$J$54</definedName>
  </definedNames>
  <calcPr fullCalcOnLoad="1"/>
</workbook>
</file>

<file path=xl/comments3.xml><?xml version="1.0" encoding="utf-8"?>
<comments xmlns="http://schemas.openxmlformats.org/spreadsheetml/2006/main">
  <authors>
    <author>schroj1</author>
  </authors>
  <commentList>
    <comment ref="F93" authorId="0">
      <text>
        <r>
          <rPr>
            <b/>
            <sz val="8"/>
            <rFont val="Tahoma"/>
            <family val="2"/>
          </rPr>
          <t>Total Tons</t>
        </r>
        <r>
          <rPr>
            <sz val="8"/>
            <rFont val="Tahoma"/>
            <family val="2"/>
          </rPr>
          <t xml:space="preserve">
Total of Lines on Menu page automatically entered.</t>
        </r>
      </text>
    </comment>
  </commentList>
</comments>
</file>

<file path=xl/sharedStrings.xml><?xml version="1.0" encoding="utf-8"?>
<sst xmlns="http://schemas.openxmlformats.org/spreadsheetml/2006/main" count="3469" uniqueCount="815">
  <si>
    <t>SUBLOT</t>
  </si>
  <si>
    <t>A</t>
  </si>
  <si>
    <t>B</t>
  </si>
  <si>
    <t>DATE</t>
  </si>
  <si>
    <t>LOOSE MIX</t>
  </si>
  <si>
    <t>JOB</t>
  </si>
  <si>
    <t>ROUTE</t>
  </si>
  <si>
    <t>MIX NO.</t>
  </si>
  <si>
    <t>LOT NO.</t>
  </si>
  <si>
    <t>TONS IN SUBLOT  "T"</t>
  </si>
  <si>
    <t>BEGINNING TONS "BT"</t>
  </si>
  <si>
    <t>TECHNICIAN</t>
  </si>
  <si>
    <t>ENDING TONS "ET"</t>
  </si>
  <si>
    <t>WIDTH</t>
  </si>
  <si>
    <t xml:space="preserve">     RANDOM NO.</t>
  </si>
  <si>
    <t>T</t>
  </si>
  <si>
    <t>X=T x A</t>
  </si>
  <si>
    <t>TONS = BT + X</t>
  </si>
  <si>
    <t>W = WIDTH - 2'</t>
  </si>
  <si>
    <t>W x B</t>
  </si>
  <si>
    <t>OFFSET = 1+W x B</t>
  </si>
  <si>
    <t>SUPERPAVE MIXTURE PROPERTIES</t>
  </si>
  <si>
    <t>AASHTO T 209</t>
  </si>
  <si>
    <t>A = Wt. of sample:</t>
  </si>
  <si>
    <t>D = Wt. of flask filled with water:</t>
  </si>
  <si>
    <t>E = Wt. of flask filled with water and sample:</t>
  </si>
  <si>
    <t>Y = X - E</t>
  </si>
  <si>
    <t>Gmm = MAX. SPECIFIC GRAVITY = A / Y</t>
  </si>
  <si>
    <t>AASHTO T 166</t>
  </si>
  <si>
    <t>MOLDING TEMPERATURE</t>
  </si>
  <si>
    <t>A = Weight of sample in air:</t>
  </si>
  <si>
    <t>B = Weight of sample in water:</t>
  </si>
  <si>
    <t>C = Weight of surface dry sample:</t>
  </si>
  <si>
    <t>Gmb = BULK SP. G. = A / (C-B)</t>
  </si>
  <si>
    <t>AVG. Gmb</t>
  </si>
  <si>
    <t>MoDOT TM54  (NUCLEAR)</t>
  </si>
  <si>
    <t>SAMPLE WEIGHT</t>
  </si>
  <si>
    <t>BACKGROUND</t>
  </si>
  <si>
    <t>COUNTS</t>
  </si>
  <si>
    <t>NUCLEAR OR IGNITION</t>
  </si>
  <si>
    <t>% MOISTURE</t>
  </si>
  <si>
    <t>% AC BY IGNITION OR NUCLEAR</t>
  </si>
  <si>
    <t>A = Gmm (FIELD)</t>
  </si>
  <si>
    <t>C = Gsb (Job Mix)</t>
  </si>
  <si>
    <t>D = Ps = Percent Agg. in mix</t>
  </si>
  <si>
    <t>VMA = 100 - (B X D / C)</t>
  </si>
  <si>
    <t>Va = 100 X ((A - B) / A)</t>
  </si>
  <si>
    <t>VFA = (VMA-Va) / VMA</t>
  </si>
  <si>
    <t>MAT COMPACTION</t>
  </si>
  <si>
    <t>TONS IN SUBLOT</t>
  </si>
  <si>
    <t>RANDOM NO.</t>
  </si>
  <si>
    <t>BEGIN STATION "STA"</t>
  </si>
  <si>
    <t>ENDING STATION</t>
  </si>
  <si>
    <t>L</t>
  </si>
  <si>
    <t>X=L x A</t>
  </si>
  <si>
    <t>STA + X</t>
  </si>
  <si>
    <t>LENGTH "L"</t>
  </si>
  <si>
    <t>WIDTH "W"</t>
  </si>
  <si>
    <t>ALWAYS MEASURE OFFSET FROM SAME EDGE</t>
  </si>
  <si>
    <t>B = Weight in water:</t>
  </si>
  <si>
    <t>Gmc = CORE SPECIFIC GRAVITY = A / (C - B)</t>
  </si>
  <si>
    <t>Gmm = MAX. SPECIFIC GRAVITY (T209)</t>
  </si>
  <si>
    <t xml:space="preserve">% COMPACTION OF CORE = 100 x (Gmc / Gmm) </t>
  </si>
  <si>
    <t>PLANT INSPECTORS WORKSHEET</t>
  </si>
  <si>
    <t>SHEET</t>
  </si>
  <si>
    <t>PLANT INSPECTOR'S WORKSHEET</t>
  </si>
  <si>
    <t>Route</t>
  </si>
  <si>
    <t>Bituminous Mix No.</t>
  </si>
  <si>
    <t xml:space="preserve">   Report No.</t>
  </si>
  <si>
    <t>County</t>
  </si>
  <si>
    <t xml:space="preserve">     Plant &amp; Location</t>
  </si>
  <si>
    <t>Date</t>
  </si>
  <si>
    <t>Time</t>
  </si>
  <si>
    <t>Gradation of Final Mix</t>
  </si>
  <si>
    <t>Bin No. 1</t>
  </si>
  <si>
    <t>Bin No. 2</t>
  </si>
  <si>
    <t>Bin No. 3</t>
  </si>
  <si>
    <t>Bin No. 4</t>
  </si>
  <si>
    <t>Proportions (% Used)</t>
  </si>
  <si>
    <t>Sieve</t>
  </si>
  <si>
    <t>Wt.</t>
  </si>
  <si>
    <t>Per-</t>
  </si>
  <si>
    <t>Bin 1</t>
  </si>
  <si>
    <t>Bin 2</t>
  </si>
  <si>
    <t>Bin 3</t>
  </si>
  <si>
    <t>Bin 4</t>
  </si>
  <si>
    <t xml:space="preserve">Combined </t>
  </si>
  <si>
    <t>Combined</t>
  </si>
  <si>
    <t>Deviation</t>
  </si>
  <si>
    <t>Size</t>
  </si>
  <si>
    <t>Grams</t>
  </si>
  <si>
    <t>cent</t>
  </si>
  <si>
    <t>Gradation</t>
  </si>
  <si>
    <t>Job Mix</t>
  </si>
  <si>
    <t xml:space="preserve"> </t>
  </si>
  <si>
    <t>1</t>
  </si>
  <si>
    <t>TIME</t>
  </si>
  <si>
    <t>ASPHALT CEMENT SOURCE</t>
  </si>
  <si>
    <t>3/4</t>
  </si>
  <si>
    <t>ASPHALT CEMENT GRADE</t>
  </si>
  <si>
    <t>1/2</t>
  </si>
  <si>
    <t>MINERAL AGGRAGATE %</t>
  </si>
  <si>
    <t>LBS. PER BATCH</t>
  </si>
  <si>
    <t>3/8</t>
  </si>
  <si>
    <t>Tons per Hour</t>
  </si>
  <si>
    <t>4</t>
  </si>
  <si>
    <t>Sample Thickness</t>
  </si>
  <si>
    <t>8</t>
  </si>
  <si>
    <t>Dry Wt. in Air ( "A" )</t>
  </si>
  <si>
    <t>16</t>
  </si>
  <si>
    <t>Wet Wt. in Air ("C")</t>
  </si>
  <si>
    <t>30</t>
  </si>
  <si>
    <t>50</t>
  </si>
  <si>
    <t>100</t>
  </si>
  <si>
    <t>Retained    Weights</t>
  </si>
  <si>
    <t>Bin #1</t>
  </si>
  <si>
    <t>Bin #2</t>
  </si>
  <si>
    <t>Bin #3</t>
  </si>
  <si>
    <t>Bin #4</t>
  </si>
  <si>
    <t>200</t>
  </si>
  <si>
    <t>1"</t>
  </si>
  <si>
    <t>Pan</t>
  </si>
  <si>
    <t>3/4"</t>
  </si>
  <si>
    <t>Orig.Wt.</t>
  </si>
  <si>
    <t>A.C.Grade</t>
  </si>
  <si>
    <t>1/2"</t>
  </si>
  <si>
    <t>Wash Wt.</t>
  </si>
  <si>
    <t>AC SOURCE</t>
  </si>
  <si>
    <t>3/8"</t>
  </si>
  <si>
    <t>P-200</t>
  </si>
  <si>
    <t>Date Rec'd.</t>
  </si>
  <si>
    <t>Quantity(Tons)</t>
  </si>
  <si>
    <t>Invoice No.</t>
  </si>
  <si>
    <t>#4</t>
  </si>
  <si>
    <t>% Moisture of Aggregates</t>
  </si>
  <si>
    <t>#8</t>
  </si>
  <si>
    <t>Tonnage of Mixture</t>
  </si>
  <si>
    <t>#16</t>
  </si>
  <si>
    <t>Field Density Test</t>
  </si>
  <si>
    <t xml:space="preserve">    Tons/hr.</t>
  </si>
  <si>
    <t>#30</t>
  </si>
  <si>
    <t>Dry Wt.</t>
  </si>
  <si>
    <t xml:space="preserve"> Wt. In</t>
  </si>
  <si>
    <t>Wet Wt.</t>
  </si>
  <si>
    <t xml:space="preserve"> Sp. G</t>
  </si>
  <si>
    <t>Compact</t>
  </si>
  <si>
    <t>Lbs./Batch</t>
  </si>
  <si>
    <t>#50</t>
  </si>
  <si>
    <t>In Air</t>
  </si>
  <si>
    <t>Water</t>
  </si>
  <si>
    <t xml:space="preserve">    A   </t>
  </si>
  <si>
    <t>Sp. G.</t>
  </si>
  <si>
    <t>Required</t>
  </si>
  <si>
    <t xml:space="preserve">  Sample</t>
  </si>
  <si>
    <t>Previous</t>
  </si>
  <si>
    <t>Temperatures</t>
  </si>
  <si>
    <t>Asphalt Content</t>
  </si>
  <si>
    <t>#100</t>
  </si>
  <si>
    <t>"A"</t>
  </si>
  <si>
    <t>"B"</t>
  </si>
  <si>
    <t>"C"</t>
  </si>
  <si>
    <t xml:space="preserve"> C - B</t>
  </si>
  <si>
    <t>Thick.</t>
  </si>
  <si>
    <t>Today</t>
  </si>
  <si>
    <t>Count</t>
  </si>
  <si>
    <t>% A.C.</t>
  </si>
  <si>
    <t>BKG</t>
  </si>
  <si>
    <t>#200</t>
  </si>
  <si>
    <t>Total</t>
  </si>
  <si>
    <t>A.C.</t>
  </si>
  <si>
    <t>Sample Location:</t>
  </si>
  <si>
    <t>Mix</t>
  </si>
  <si>
    <t>Air</t>
  </si>
  <si>
    <t>Min.</t>
  </si>
  <si>
    <t>Max.</t>
  </si>
  <si>
    <t>Wsh.Wt.</t>
  </si>
  <si>
    <t>% Moisture of Mixture</t>
  </si>
  <si>
    <t>Gauge Sr.No.</t>
  </si>
  <si>
    <t>BIN#1</t>
  </si>
  <si>
    <t>BIN#2</t>
  </si>
  <si>
    <t>BIN#3</t>
  </si>
  <si>
    <t>BIN#4</t>
  </si>
  <si>
    <t>ASPH.</t>
  </si>
  <si>
    <t>TOTAL</t>
  </si>
  <si>
    <t>MinFill</t>
  </si>
  <si>
    <t>HydLim</t>
  </si>
  <si>
    <t>Remarks:</t>
  </si>
  <si>
    <t>Plant %</t>
  </si>
  <si>
    <t>Tons</t>
  </si>
  <si>
    <t>1 T Batch</t>
  </si>
  <si>
    <t>BATCH</t>
  </si>
  <si>
    <t xml:space="preserve">     INSPECTOR</t>
  </si>
  <si>
    <t>Start typing at the far left of each box only.</t>
  </si>
  <si>
    <t xml:space="preserve">          Quantity(Tons)</t>
  </si>
  <si>
    <t>min</t>
  </si>
  <si>
    <t>max</t>
  </si>
  <si>
    <t>Start Typing at the far left of each line only.</t>
  </si>
  <si>
    <t>Macro for erasing retained weights</t>
  </si>
  <si>
    <t xml:space="preserve">{D} {D} {D} {D} {D} {D} {R 2} {U} {U} </t>
  </si>
  <si>
    <t xml:space="preserve">{U} {U} {U} {U} {U} {U} {U} {U} {U} {U} </t>
  </si>
  <si>
    <t xml:space="preserve">{U} {R 2} {D} {D} {D} {D} {D} {D} {D} </t>
  </si>
  <si>
    <t>{D} {D} {D} {D} {D} {D} ~</t>
  </si>
  <si>
    <t>Macro for saving files to a job directory</t>
  </si>
  <si>
    <t>REPORT    NUMBER</t>
  </si>
  <si>
    <t>SHEET    NUMBER</t>
  </si>
  <si>
    <t>Contract</t>
  </si>
  <si>
    <r>
      <t>Wet Wt. in H</t>
    </r>
    <r>
      <rPr>
        <vertAlign val="subscript"/>
        <sz val="12"/>
        <rFont val="Arial MT"/>
        <family val="0"/>
      </rPr>
      <t>2</t>
    </r>
    <r>
      <rPr>
        <sz val="12"/>
        <rFont val="Arial MT"/>
        <family val="0"/>
      </rPr>
      <t>O ("B")</t>
    </r>
  </si>
  <si>
    <t>Comb. Grad.</t>
  </si>
  <si>
    <t>REMARKS</t>
  </si>
  <si>
    <t>ASPHALT CONTENT</t>
  </si>
  <si>
    <t>DENSITY</t>
  </si>
  <si>
    <t>INSPECTOR WORKSHEET SUMMARY</t>
  </si>
  <si>
    <t>Tons per Sublot</t>
  </si>
  <si>
    <t>Beginning and Ending Stations</t>
  </si>
  <si>
    <t>to</t>
  </si>
  <si>
    <t>To Center of Sample</t>
  </si>
  <si>
    <t>QUANTITY</t>
  </si>
  <si>
    <t>userid</t>
  </si>
  <si>
    <t>Batch Plant</t>
  </si>
  <si>
    <t>Drum Plant</t>
  </si>
  <si>
    <t>TST_METH</t>
  </si>
  <si>
    <t>SMPLD_BY</t>
  </si>
  <si>
    <t>SMPL_ID</t>
  </si>
  <si>
    <t>MATL_CD</t>
  </si>
  <si>
    <t>PRODR_SUPP_CD</t>
  </si>
  <si>
    <t>PLANT_ID</t>
  </si>
  <si>
    <t>REPR_QTY</t>
  </si>
  <si>
    <t>SMPL_DT</t>
  </si>
  <si>
    <t>SMPL_MIX-_ID</t>
  </si>
  <si>
    <t>CONT_ID</t>
  </si>
  <si>
    <t>PRJ_NBR</t>
  </si>
  <si>
    <t>LN_ITM_NBR</t>
  </si>
  <si>
    <t>SMPL_TST_NBR</t>
  </si>
  <si>
    <t>LAB_ID</t>
  </si>
  <si>
    <t>"Fld Lab R"</t>
  </si>
  <si>
    <t>%Moist.</t>
  </si>
  <si>
    <t>% Moisture of Comb. Aggregates</t>
  </si>
  <si>
    <t>From JMF</t>
  </si>
  <si>
    <t>THICKNESS</t>
  </si>
  <si>
    <t>MISSOURI DEPARTMENT OF TRANSPORTATION</t>
  </si>
  <si>
    <t>INSPECTOR</t>
  </si>
  <si>
    <t>Plant Identification</t>
  </si>
  <si>
    <t>Mixture Types</t>
  </si>
  <si>
    <t>Producer Supplier Name</t>
  </si>
  <si>
    <t>Plant ID</t>
  </si>
  <si>
    <t>Plant Type</t>
  </si>
  <si>
    <t>Producer Supplier Code</t>
  </si>
  <si>
    <t>Status</t>
  </si>
  <si>
    <t>Material Code</t>
  </si>
  <si>
    <t>Material Short Name</t>
  </si>
  <si>
    <t>DRUM</t>
  </si>
  <si>
    <t>Comm Mix PMBB</t>
  </si>
  <si>
    <t>0401BPPMBP..1</t>
  </si>
  <si>
    <t>Plt Mix for BP-1</t>
  </si>
  <si>
    <t>0401BPPMBP..2</t>
  </si>
  <si>
    <t>Plt Mix for BP-2</t>
  </si>
  <si>
    <t>0402SLPMSL</t>
  </si>
  <si>
    <t>Plt Mix for Surf Lev</t>
  </si>
  <si>
    <t>0402SLPMWS</t>
  </si>
  <si>
    <t>Plt Mx Srf Lvl Slag</t>
  </si>
  <si>
    <t>BATC</t>
  </si>
  <si>
    <t>Blevins Asphalt Construction</t>
  </si>
  <si>
    <t>Bross Construction, Asphalt</t>
  </si>
  <si>
    <t>Elk Prair(Rolla</t>
  </si>
  <si>
    <t>Delta Asphalt</t>
  </si>
  <si>
    <t>Herzog Asphalt</t>
  </si>
  <si>
    <t>Hilty Asphalt</t>
  </si>
  <si>
    <t>Hutchens Asphalt plants</t>
  </si>
  <si>
    <t>Jefferson Asphalt/A.P.I. Asphalt Products. Inc.</t>
  </si>
  <si>
    <t>Journagan Asphalt</t>
  </si>
  <si>
    <t>Lead Belt Asphalt</t>
  </si>
  <si>
    <t>Norris Asphalt Paving</t>
  </si>
  <si>
    <t>El Dorado Sprin</t>
  </si>
  <si>
    <t>Florrisant-Sand</t>
  </si>
  <si>
    <t>Superior Bowen Asphalt</t>
  </si>
  <si>
    <t>Swift Asphalt, Joplin</t>
  </si>
  <si>
    <t>W. L. Miller Asphalt</t>
  </si>
  <si>
    <t>Weber Asphalt plants</t>
  </si>
  <si>
    <t>I-44 @ Allenton</t>
  </si>
  <si>
    <t>Job Number</t>
  </si>
  <si>
    <t>Smpl ID</t>
  </si>
  <si>
    <t>Ultra Thn Type A</t>
  </si>
  <si>
    <t>0413UBWSACTA</t>
  </si>
  <si>
    <t>Ultra Thn Type B</t>
  </si>
  <si>
    <t>0413UBWSACTB</t>
  </si>
  <si>
    <t>Ultra Thn Type C</t>
  </si>
  <si>
    <t>0413UBWSACTC</t>
  </si>
  <si>
    <t xml:space="preserve">Gradation of Bin Materials </t>
  </si>
  <si>
    <t>1 1/2"</t>
  </si>
  <si>
    <t>Density Sample Locations</t>
  </si>
  <si>
    <t>Core #1</t>
  </si>
  <si>
    <t>Core #2</t>
  </si>
  <si>
    <t>Core #3</t>
  </si>
  <si>
    <t>Core #4</t>
  </si>
  <si>
    <t>Sample Locations:</t>
  </si>
  <si>
    <t>/</t>
  </si>
  <si>
    <t>OF</t>
  </si>
  <si>
    <t>Total Sheets</t>
  </si>
  <si>
    <r>
      <t>G</t>
    </r>
    <r>
      <rPr>
        <b/>
        <vertAlign val="subscript"/>
        <sz val="12"/>
        <rFont val="Arial MT"/>
        <family val="0"/>
      </rPr>
      <t>mm</t>
    </r>
    <r>
      <rPr>
        <b/>
        <sz val="12"/>
        <rFont val="Arial MT"/>
        <family val="2"/>
      </rPr>
      <t xml:space="preserve"> =</t>
    </r>
  </si>
  <si>
    <t>SAA400AB</t>
  </si>
  <si>
    <t>Gradation within Specification? (Y/N)</t>
  </si>
  <si>
    <t>GRADATION PASS</t>
  </si>
  <si>
    <t>Jct I-29 &amp;Rt111</t>
  </si>
  <si>
    <t>Asphalt Stab PB</t>
  </si>
  <si>
    <t>0302PBAS</t>
  </si>
  <si>
    <t xml:space="preserve"> DATE</t>
  </si>
  <si>
    <t xml:space="preserve"> MIXTURE NO.</t>
  </si>
  <si>
    <t xml:space="preserve"> LOT/SUBLOT NO.</t>
  </si>
  <si>
    <t xml:space="preserve"> ROUTE</t>
  </si>
  <si>
    <t xml:space="preserve"> COUNTY</t>
  </si>
  <si>
    <t xml:space="preserve"> LINE NO.</t>
  </si>
  <si>
    <t xml:space="preserve"> PRODUCER</t>
  </si>
  <si>
    <t>N</t>
  </si>
  <si>
    <t>Willard Constr. Asphalt Plants</t>
  </si>
  <si>
    <t>Mid Missouri Asphalt</t>
  </si>
  <si>
    <t>Updated</t>
  </si>
  <si>
    <t>No</t>
  </si>
  <si>
    <t>Date Rec'd</t>
  </si>
  <si>
    <t>FIBER INVOICES</t>
  </si>
  <si>
    <t xml:space="preserve">               ASPHALT  DELIVERY  INVOICES</t>
  </si>
  <si>
    <t>Quantity (lbs.)</t>
  </si>
  <si>
    <t>**NOTE**:  See the Help section when copying</t>
  </si>
  <si>
    <t>data between workbooks.</t>
  </si>
  <si>
    <t>JOB NO.</t>
  </si>
  <si>
    <t>A2=Wt. of sample (dry-back):</t>
  </si>
  <si>
    <t>Unconfined Edge</t>
  </si>
  <si>
    <t>Enter 0, 1, or 2</t>
  </si>
  <si>
    <t>EDGE</t>
  </si>
  <si>
    <t>W2</t>
  </si>
  <si>
    <t>Use for Section 401</t>
  </si>
  <si>
    <t>92% Min.</t>
  </si>
  <si>
    <r>
      <t>G</t>
    </r>
    <r>
      <rPr>
        <b/>
        <vertAlign val="subscript"/>
        <sz val="10"/>
        <rFont val="Arial MT"/>
        <family val="0"/>
      </rPr>
      <t>mm</t>
    </r>
  </si>
  <si>
    <t>Den.</t>
  </si>
  <si>
    <t>Gmc</t>
  </si>
  <si>
    <t>Gmm from JMF (leave blank for SP)</t>
  </si>
  <si>
    <t xml:space="preserve">Enter </t>
  </si>
  <si>
    <t>Mixtures.  Individual or As</t>
  </si>
  <si>
    <t>One Sample.</t>
  </si>
  <si>
    <t>FIBERS</t>
  </si>
  <si>
    <t>SMA Fibers</t>
  </si>
  <si>
    <t>Total Mixture</t>
  </si>
  <si>
    <t xml:space="preserve"> MATERIAL</t>
  </si>
  <si>
    <t xml:space="preserve"> CONTRACT ID.</t>
  </si>
  <si>
    <t>0401BPCMBB</t>
  </si>
  <si>
    <t>Comm Mix PMBP</t>
  </si>
  <si>
    <t>0401BPCMBP</t>
  </si>
  <si>
    <t>Plt Mix Bit Base</t>
  </si>
  <si>
    <t>0401BPPMBB</t>
  </si>
  <si>
    <t>0403SP095BSM</t>
  </si>
  <si>
    <t>SP125 B</t>
  </si>
  <si>
    <t>0403SP125B</t>
  </si>
  <si>
    <t>0403SP125BSM</t>
  </si>
  <si>
    <t>SP125 C</t>
  </si>
  <si>
    <t>0403SP125C</t>
  </si>
  <si>
    <t>0403SP125CLP</t>
  </si>
  <si>
    <t>SP190 B</t>
  </si>
  <si>
    <t>0403SP190B</t>
  </si>
  <si>
    <t>SP190 C</t>
  </si>
  <si>
    <t>0403SP190C</t>
  </si>
  <si>
    <t>SP190 E</t>
  </si>
  <si>
    <t>0403SP190E</t>
  </si>
  <si>
    <t>SP250 B</t>
  </si>
  <si>
    <t>0403SP250B</t>
  </si>
  <si>
    <t>SP250 C</t>
  </si>
  <si>
    <t>0403SP250C</t>
  </si>
  <si>
    <t>SP250 E</t>
  </si>
  <si>
    <t>0403SP250E</t>
  </si>
  <si>
    <t>0403SP125BLP</t>
  </si>
  <si>
    <t>Required Density</t>
  </si>
  <si>
    <t>Wts.</t>
  </si>
  <si>
    <t>From</t>
  </si>
  <si>
    <t>Residue</t>
  </si>
  <si>
    <t>TOTAL AC %</t>
  </si>
  <si>
    <t xml:space="preserve">              TYPE IN BLUE SPACES ONLY</t>
  </si>
  <si>
    <t>Nuclear Gauge Serial #</t>
  </si>
  <si>
    <t>AC % IN RAP</t>
  </si>
  <si>
    <t>RAP*</t>
  </si>
  <si>
    <t xml:space="preserve"> MATERIAL (OLD)</t>
  </si>
  <si>
    <t>New</t>
  </si>
  <si>
    <t>Old</t>
  </si>
  <si>
    <t>Material Short NameO</t>
  </si>
  <si>
    <t>Commercial Mix PMBP</t>
  </si>
  <si>
    <t>0401BPCM</t>
  </si>
  <si>
    <t>Plant Mix Bit Base</t>
  </si>
  <si>
    <t>0301SBBI</t>
  </si>
  <si>
    <t>SP125 LD</t>
  </si>
  <si>
    <t>0403SP125LD</t>
  </si>
  <si>
    <t>SP125 LD - SM</t>
  </si>
  <si>
    <t>0403SP125LDSM</t>
  </si>
  <si>
    <t>SP125 LD w/LP</t>
  </si>
  <si>
    <t>0403SP125LDLP</t>
  </si>
  <si>
    <t>SP125 MC</t>
  </si>
  <si>
    <t>0403SP125MC</t>
  </si>
  <si>
    <t>SP125 MC - SM</t>
  </si>
  <si>
    <t>0403SP125MCSM</t>
  </si>
  <si>
    <t>SP190 LD</t>
  </si>
  <si>
    <t>0403SP190LD</t>
  </si>
  <si>
    <t>SP250 LD</t>
  </si>
  <si>
    <t>0403SP250LD</t>
  </si>
  <si>
    <t>SP250 MC</t>
  </si>
  <si>
    <t>0403SP250MC</t>
  </si>
  <si>
    <t>SP250 MD</t>
  </si>
  <si>
    <t>0403SP250MD</t>
  </si>
  <si>
    <t>Mineral Area Asphalt, Bonne Terre</t>
  </si>
  <si>
    <t>Plt Mix for BP-3</t>
  </si>
  <si>
    <t>0401BPPMBP..3</t>
  </si>
  <si>
    <t>AASHTO T 308   (IGNITION)</t>
  </si>
  <si>
    <t>AASHTO R 35</t>
  </si>
  <si>
    <t>B = Gmb (FIELD) (Avg.)</t>
  </si>
  <si>
    <t>GAUGE % AC</t>
  </si>
  <si>
    <t>GAUGE %AC</t>
  </si>
  <si>
    <t>X = A + D (A2 used in lieu of A for dry-back)</t>
  </si>
  <si>
    <t>FOR 2ND CORE SUBLOT WHEN DENOTED IN QC PLAN</t>
  </si>
  <si>
    <t>No. Tons</t>
  </si>
  <si>
    <t>NO. TONS</t>
  </si>
  <si>
    <t>TONS  "T"</t>
  </si>
  <si>
    <t>QA SAMPLE</t>
  </si>
  <si>
    <r>
      <t>L</t>
    </r>
    <r>
      <rPr>
        <vertAlign val="subscript"/>
        <sz val="14"/>
        <rFont val="Arial MT"/>
        <family val="0"/>
      </rPr>
      <t>2</t>
    </r>
  </si>
  <si>
    <r>
      <t>X=L+L</t>
    </r>
    <r>
      <rPr>
        <vertAlign val="subscript"/>
        <sz val="14"/>
        <rFont val="Arial MT"/>
        <family val="0"/>
      </rPr>
      <t>2</t>
    </r>
    <r>
      <rPr>
        <sz val="14"/>
        <rFont val="Arial MT"/>
        <family val="2"/>
      </rPr>
      <t>xA</t>
    </r>
  </si>
  <si>
    <t xml:space="preserve">    Hot    Bin  or   Cold   Feed    Percentages</t>
  </si>
  <si>
    <t>LONGITUDINAL JOINT DENSITY</t>
  </si>
  <si>
    <t>Jokerst Paving &amp; Contracting, Inc.</t>
  </si>
  <si>
    <t>Bowen-Lee s Sum</t>
  </si>
  <si>
    <t>Lee s S-Colburn</t>
  </si>
  <si>
    <t>SP125 HB</t>
  </si>
  <si>
    <t>0403SP125HB</t>
  </si>
  <si>
    <t>SP125 HB - SM</t>
  </si>
  <si>
    <t>0403SP125HBSM</t>
  </si>
  <si>
    <t>SP125 HB w/LP</t>
  </si>
  <si>
    <t>0403SP125HBLP</t>
  </si>
  <si>
    <t>SP125 MC w/LP</t>
  </si>
  <si>
    <t>0403SP125MCLP</t>
  </si>
  <si>
    <t>SP190 HB</t>
  </si>
  <si>
    <t>0403SP190HB</t>
  </si>
  <si>
    <t>SP190 MC</t>
  </si>
  <si>
    <t>0403SP190MC</t>
  </si>
  <si>
    <t>SP190 LE</t>
  </si>
  <si>
    <t>0403SP190LE</t>
  </si>
  <si>
    <t>SP250 HB</t>
  </si>
  <si>
    <t>0403SP250HB</t>
  </si>
  <si>
    <t>SP250 LE</t>
  </si>
  <si>
    <t>0403SP250LE</t>
  </si>
  <si>
    <t>I-55 @ St.Louis</t>
  </si>
  <si>
    <t>Job Mix / QC            Comb. Grad.        Deviation</t>
  </si>
  <si>
    <t>Martin Marietta</t>
  </si>
  <si>
    <r>
      <t xml:space="preserve">A2 required when T85 absorption </t>
    </r>
    <r>
      <rPr>
        <sz val="12"/>
        <color indexed="8"/>
        <rFont val="Arial"/>
        <family val="2"/>
      </rPr>
      <t>&gt;</t>
    </r>
    <r>
      <rPr>
        <sz val="12"/>
        <color indexed="8"/>
        <rFont val="Arial"/>
        <family val="2"/>
      </rPr>
      <t>2.0% on any aggregate fraction.</t>
    </r>
  </si>
  <si>
    <t>Jct I-35 &amp; Rt 6</t>
  </si>
  <si>
    <t>Sugar Creek 430</t>
  </si>
  <si>
    <t>El Dorado Sprgs</t>
  </si>
  <si>
    <t>Ideker Asphalt</t>
  </si>
  <si>
    <t>Total Del.</t>
  </si>
  <si>
    <t>Chert</t>
  </si>
  <si>
    <t>OFM</t>
  </si>
  <si>
    <t>Del. Rock</t>
  </si>
  <si>
    <t>Deleterious Material</t>
  </si>
  <si>
    <t>Original Dry Weight</t>
  </si>
  <si>
    <t>Deleterious Rock</t>
  </si>
  <si>
    <t>SP095 B</t>
  </si>
  <si>
    <t>0403SP095B</t>
  </si>
  <si>
    <t>SP095 C</t>
  </si>
  <si>
    <t>0403SP095C</t>
  </si>
  <si>
    <t>SP125 C 80Gyro</t>
  </si>
  <si>
    <t>SP190 C 80Gyro</t>
  </si>
  <si>
    <t>Missouri Valley</t>
  </si>
  <si>
    <t>0403SP095BSMR</t>
  </si>
  <si>
    <t>0403SP125BSMR</t>
  </si>
  <si>
    <t xml:space="preserve">APAC - Asphalt Plants </t>
  </si>
  <si>
    <t xml:space="preserve">3176700025     </t>
  </si>
  <si>
    <t xml:space="preserve">I   </t>
  </si>
  <si>
    <t xml:space="preserve">Ashley         </t>
  </si>
  <si>
    <t xml:space="preserve">Auxvasse       </t>
  </si>
  <si>
    <t xml:space="preserve">A   </t>
  </si>
  <si>
    <t xml:space="preserve">Bates City     </t>
  </si>
  <si>
    <t xml:space="preserve">Bear Hollow    </t>
  </si>
  <si>
    <t xml:space="preserve">Bethany        </t>
  </si>
  <si>
    <t xml:space="preserve">Bloomsdale     </t>
  </si>
  <si>
    <t xml:space="preserve">Blue Mound     </t>
  </si>
  <si>
    <t xml:space="preserve">Boonville      </t>
  </si>
  <si>
    <t xml:space="preserve">Branson        </t>
  </si>
  <si>
    <t xml:space="preserve">Brookfield     </t>
  </si>
  <si>
    <t xml:space="preserve">Buffalo        </t>
  </si>
  <si>
    <t xml:space="preserve">Butler         </t>
  </si>
  <si>
    <t xml:space="preserve">Cole Camp      </t>
  </si>
  <si>
    <t xml:space="preserve">Edina          </t>
  </si>
  <si>
    <t xml:space="preserve">Gallatin       </t>
  </si>
  <si>
    <t xml:space="preserve">Gilliam        </t>
  </si>
  <si>
    <t xml:space="preserve">Graham         </t>
  </si>
  <si>
    <t xml:space="preserve">Harrisonville  </t>
  </si>
  <si>
    <t xml:space="preserve">Higginsville   </t>
  </si>
  <si>
    <t xml:space="preserve">Holts Summit   </t>
  </si>
  <si>
    <t xml:space="preserve">Houston        </t>
  </si>
  <si>
    <t xml:space="preserve">Joplin         </t>
  </si>
  <si>
    <t xml:space="preserve">Lamar          </t>
  </si>
  <si>
    <t xml:space="preserve">Linn           </t>
  </si>
  <si>
    <t xml:space="preserve">Linn Creek     </t>
  </si>
  <si>
    <t xml:space="preserve">Louisburg, KS  </t>
  </si>
  <si>
    <t xml:space="preserve">Macon          </t>
  </si>
  <si>
    <t xml:space="preserve">Mansfield      </t>
  </si>
  <si>
    <t xml:space="preserve">Marshall       </t>
  </si>
  <si>
    <t xml:space="preserve">Marshfield     </t>
  </si>
  <si>
    <t xml:space="preserve">Millersb2      </t>
  </si>
  <si>
    <t xml:space="preserve">Millersburg    </t>
  </si>
  <si>
    <t xml:space="preserve">Montevallo     </t>
  </si>
  <si>
    <t xml:space="preserve">Mt. Airy       </t>
  </si>
  <si>
    <t xml:space="preserve">Mt. Grove      </t>
  </si>
  <si>
    <t xml:space="preserve">Nettleton      </t>
  </si>
  <si>
    <t xml:space="preserve">New Point      </t>
  </si>
  <si>
    <t xml:space="preserve">Osage Beach    </t>
  </si>
  <si>
    <t xml:space="preserve">Osceola        </t>
  </si>
  <si>
    <t xml:space="preserve">Potosi         </t>
  </si>
  <si>
    <t xml:space="preserve">Princeton      </t>
  </si>
  <si>
    <t xml:space="preserve">Purdy          </t>
  </si>
  <si>
    <t xml:space="preserve">Rocky Fork     </t>
  </si>
  <si>
    <t xml:space="preserve">Rolla          </t>
  </si>
  <si>
    <t xml:space="preserve">Sedalia        </t>
  </si>
  <si>
    <t xml:space="preserve">Sereno         </t>
  </si>
  <si>
    <t xml:space="preserve">Shell Knob     </t>
  </si>
  <si>
    <t xml:space="preserve">Sleeper        </t>
  </si>
  <si>
    <t xml:space="preserve">Springfield    </t>
  </si>
  <si>
    <t xml:space="preserve">Stanley, KS    </t>
  </si>
  <si>
    <t xml:space="preserve">Stockton       </t>
  </si>
  <si>
    <t xml:space="preserve">Sullivan       </t>
  </si>
  <si>
    <t xml:space="preserve">Tightwad       </t>
  </si>
  <si>
    <t xml:space="preserve">Tipton         </t>
  </si>
  <si>
    <t xml:space="preserve">Trenton        </t>
  </si>
  <si>
    <t xml:space="preserve">Warrenton      </t>
  </si>
  <si>
    <t xml:space="preserve">Westphalia     </t>
  </si>
  <si>
    <t xml:space="preserve">Wheatland      </t>
  </si>
  <si>
    <t xml:space="preserve">Willard        </t>
  </si>
  <si>
    <t xml:space="preserve">Willow Springs </t>
  </si>
  <si>
    <t>Apex Paving Co. (Girardeau Contractors)</t>
  </si>
  <si>
    <t xml:space="preserve">Cape Girardeau </t>
  </si>
  <si>
    <t xml:space="preserve">3200700120     </t>
  </si>
  <si>
    <t xml:space="preserve">3132800027     </t>
  </si>
  <si>
    <t xml:space="preserve">Carmar         </t>
  </si>
  <si>
    <t xml:space="preserve">Carthage       </t>
  </si>
  <si>
    <t xml:space="preserve">Chesapeake     </t>
  </si>
  <si>
    <t xml:space="preserve">3008600023     </t>
  </si>
  <si>
    <t xml:space="preserve">Auburn         </t>
  </si>
  <si>
    <t xml:space="preserve">Barber         </t>
  </si>
  <si>
    <t xml:space="preserve">Boliver        </t>
  </si>
  <si>
    <t xml:space="preserve">Bonne Terre    </t>
  </si>
  <si>
    <t xml:space="preserve">Canton         </t>
  </si>
  <si>
    <t xml:space="preserve">Concordia      </t>
  </si>
  <si>
    <t xml:space="preserve">Elm            </t>
  </si>
  <si>
    <t xml:space="preserve">Festus         </t>
  </si>
  <si>
    <t xml:space="preserve">Houstonia      </t>
  </si>
  <si>
    <t xml:space="preserve">Huntington     </t>
  </si>
  <si>
    <t xml:space="preserve">Independence   </t>
  </si>
  <si>
    <t xml:space="preserve">Jefferson City </t>
  </si>
  <si>
    <t xml:space="preserve">Laquey         </t>
  </si>
  <si>
    <t xml:space="preserve">Lodi           </t>
  </si>
  <si>
    <t xml:space="preserve">Louisiana      </t>
  </si>
  <si>
    <t xml:space="preserve">Marston        </t>
  </si>
  <si>
    <t xml:space="preserve">Mercer         </t>
  </si>
  <si>
    <t xml:space="preserve">Mound City     </t>
  </si>
  <si>
    <t xml:space="preserve">Mount Airy     </t>
  </si>
  <si>
    <t xml:space="preserve">Old Monroe     </t>
  </si>
  <si>
    <t xml:space="preserve">Overton        </t>
  </si>
  <si>
    <t xml:space="preserve">Owensville     </t>
  </si>
  <si>
    <t xml:space="preserve">Palmyra        </t>
  </si>
  <si>
    <t xml:space="preserve">Paris          </t>
  </si>
  <si>
    <t xml:space="preserve">Taylor         </t>
  </si>
  <si>
    <t xml:space="preserve">Watson         </t>
  </si>
  <si>
    <t xml:space="preserve">Wayland        </t>
  </si>
  <si>
    <t xml:space="preserve">West Plains    </t>
  </si>
  <si>
    <t xml:space="preserve">3012400020     </t>
  </si>
  <si>
    <t xml:space="preserve">Caruthersville </t>
  </si>
  <si>
    <t xml:space="preserve">Dexter         </t>
  </si>
  <si>
    <t xml:space="preserve">Dexter - 807   </t>
  </si>
  <si>
    <t xml:space="preserve">Luxora, AR     </t>
  </si>
  <si>
    <t xml:space="preserve">New Madrid     </t>
  </si>
  <si>
    <t xml:space="preserve">Paragould, AR  </t>
  </si>
  <si>
    <t xml:space="preserve">Troy           </t>
  </si>
  <si>
    <t xml:space="preserve">3020400021     </t>
  </si>
  <si>
    <t xml:space="preserve">Elwood Asphalt </t>
  </si>
  <si>
    <t xml:space="preserve">Maryville      </t>
  </si>
  <si>
    <t xml:space="preserve">Savannah       </t>
  </si>
  <si>
    <t>Higgins Asphalt &amp; Paving</t>
  </si>
  <si>
    <t xml:space="preserve">Loose Creek    </t>
  </si>
  <si>
    <t xml:space="preserve">3197300125     </t>
  </si>
  <si>
    <t xml:space="preserve">3020600024     </t>
  </si>
  <si>
    <t xml:space="preserve">Warrensburg    </t>
  </si>
  <si>
    <t xml:space="preserve">Warsaw         </t>
  </si>
  <si>
    <t xml:space="preserve">Bella Vista    </t>
  </si>
  <si>
    <t xml:space="preserve">3021500027     </t>
  </si>
  <si>
    <t xml:space="preserve">Cameron        </t>
  </si>
  <si>
    <t xml:space="preserve">3298500021     </t>
  </si>
  <si>
    <t xml:space="preserve">Mosby          </t>
  </si>
  <si>
    <t xml:space="preserve">Rayville       </t>
  </si>
  <si>
    <t xml:space="preserve">Cuba           </t>
  </si>
  <si>
    <t xml:space="preserve">3057100025     </t>
  </si>
  <si>
    <t xml:space="preserve">Highway 54     </t>
  </si>
  <si>
    <t xml:space="preserve">Jerome         </t>
  </si>
  <si>
    <t xml:space="preserve">Rolla-Drum     </t>
  </si>
  <si>
    <t xml:space="preserve">Salem          </t>
  </si>
  <si>
    <t xml:space="preserve">3281200026     </t>
  </si>
  <si>
    <t xml:space="preserve">Aldrich        </t>
  </si>
  <si>
    <t xml:space="preserve">3027400028     </t>
  </si>
  <si>
    <t xml:space="preserve">Ava            </t>
  </si>
  <si>
    <t xml:space="preserve">Dever          </t>
  </si>
  <si>
    <t xml:space="preserve">Fair Play      </t>
  </si>
  <si>
    <t xml:space="preserve">Hollister      </t>
  </si>
  <si>
    <t xml:space="preserve">Jane           </t>
  </si>
  <si>
    <t xml:space="preserve">Madry          </t>
  </si>
  <si>
    <t xml:space="preserve">McCracken      </t>
  </si>
  <si>
    <t xml:space="preserve">Nemo           </t>
  </si>
  <si>
    <t xml:space="preserve">Ozark          </t>
  </si>
  <si>
    <t xml:space="preserve">Reeds          </t>
  </si>
  <si>
    <t xml:space="preserve">Reeds Spring   </t>
  </si>
  <si>
    <t xml:space="preserve">Spencer        </t>
  </si>
  <si>
    <t xml:space="preserve">Desloge        </t>
  </si>
  <si>
    <t xml:space="preserve">Eminence       </t>
  </si>
  <si>
    <t xml:space="preserve">3027000020     </t>
  </si>
  <si>
    <t xml:space="preserve">Elvins         </t>
  </si>
  <si>
    <t xml:space="preserve">3029700023     </t>
  </si>
  <si>
    <t xml:space="preserve">St. Clair      </t>
  </si>
  <si>
    <t xml:space="preserve">3261500026     </t>
  </si>
  <si>
    <t xml:space="preserve">3271900020     </t>
  </si>
  <si>
    <t xml:space="preserve">Bourbon        </t>
  </si>
  <si>
    <t xml:space="preserve">3116900026     </t>
  </si>
  <si>
    <t xml:space="preserve">House Springs  </t>
  </si>
  <si>
    <t xml:space="preserve">Pacific        </t>
  </si>
  <si>
    <t xml:space="preserve">3062100021     </t>
  </si>
  <si>
    <t xml:space="preserve">Corning AC     </t>
  </si>
  <si>
    <t xml:space="preserve">Craig          </t>
  </si>
  <si>
    <t xml:space="preserve">Maitland       </t>
  </si>
  <si>
    <t xml:space="preserve">Milan          </t>
  </si>
  <si>
    <t xml:space="preserve">Queen City     </t>
  </si>
  <si>
    <t xml:space="preserve">Winston        </t>
  </si>
  <si>
    <t xml:space="preserve">Pace Construction, Asphalt </t>
  </si>
  <si>
    <t xml:space="preserve">Antonia        </t>
  </si>
  <si>
    <t xml:space="preserve">3035900026     </t>
  </si>
  <si>
    <t xml:space="preserve">Chesterfield   </t>
  </si>
  <si>
    <t xml:space="preserve">Danville       </t>
  </si>
  <si>
    <t xml:space="preserve">Danville2      </t>
  </si>
  <si>
    <t xml:space="preserve">Eureka         </t>
  </si>
  <si>
    <t xml:space="preserve">Florrisant     </t>
  </si>
  <si>
    <t xml:space="preserve">Moscow Mills   </t>
  </si>
  <si>
    <t xml:space="preserve">Poplar Bluff   </t>
  </si>
  <si>
    <t xml:space="preserve">St. Charles    </t>
  </si>
  <si>
    <t xml:space="preserve">St. Louis      </t>
  </si>
  <si>
    <t xml:space="preserve">38th St North  </t>
  </si>
  <si>
    <t xml:space="preserve">3056900024     </t>
  </si>
  <si>
    <t xml:space="preserve">Ferrelview     </t>
  </si>
  <si>
    <t xml:space="preserve">Hickman Mills  </t>
  </si>
  <si>
    <t xml:space="preserve">KCI            </t>
  </si>
  <si>
    <t xml:space="preserve">Lee s S-Barber </t>
  </si>
  <si>
    <t xml:space="preserve">Manchester     </t>
  </si>
  <si>
    <t xml:space="preserve">3132700027     </t>
  </si>
  <si>
    <t xml:space="preserve">Bethel         </t>
  </si>
  <si>
    <t xml:space="preserve">3048700023     </t>
  </si>
  <si>
    <t xml:space="preserve">Hamilton       </t>
  </si>
  <si>
    <t xml:space="preserve">Kirksville     </t>
  </si>
  <si>
    <t xml:space="preserve">MonroeCity     </t>
  </si>
  <si>
    <t xml:space="preserve">3016400026     </t>
  </si>
  <si>
    <t xml:space="preserve">Festus (Drum)  </t>
  </si>
  <si>
    <t xml:space="preserve">Fredericktown  </t>
  </si>
  <si>
    <t xml:space="preserve">Kingshighway   </t>
  </si>
  <si>
    <t xml:space="preserve">North (New)    </t>
  </si>
  <si>
    <t xml:space="preserve">North (Old)    </t>
  </si>
  <si>
    <t xml:space="preserve">O Fallon       </t>
  </si>
  <si>
    <t xml:space="preserve">Pevely         </t>
  </si>
  <si>
    <t xml:space="preserve">South (Drum)   </t>
  </si>
  <si>
    <t xml:space="preserve">South (old)    </t>
  </si>
  <si>
    <t xml:space="preserve">Union          </t>
  </si>
  <si>
    <t xml:space="preserve">Lebanon        </t>
  </si>
  <si>
    <t xml:space="preserve">3050100028     </t>
  </si>
  <si>
    <t xml:space="preserve">St. Roberts    </t>
  </si>
  <si>
    <t xml:space="preserve">3410800029     </t>
  </si>
  <si>
    <t>Rolla Asphalt</t>
  </si>
  <si>
    <t>SP095 E</t>
  </si>
  <si>
    <t>0403SP095E</t>
  </si>
  <si>
    <t xml:space="preserve">Van Buren      </t>
  </si>
  <si>
    <t xml:space="preserve">Jasper         </t>
  </si>
  <si>
    <t xml:space="preserve">Waverly        </t>
  </si>
  <si>
    <t xml:space="preserve">Sikeston       </t>
  </si>
  <si>
    <t xml:space="preserve">Linn Creek #2  </t>
  </si>
  <si>
    <t xml:space="preserve">Arcadia Valley </t>
  </si>
  <si>
    <t>El Dorado Sprng</t>
  </si>
  <si>
    <t xml:space="preserve">Ely            </t>
  </si>
  <si>
    <t xml:space="preserve">Neosho         </t>
  </si>
  <si>
    <t xml:space="preserve">Adrian         </t>
  </si>
  <si>
    <t xml:space="preserve">Macks Creek    </t>
  </si>
  <si>
    <t xml:space="preserve">Shelbina       </t>
  </si>
  <si>
    <t>Lafarge Asphalt Plants</t>
  </si>
  <si>
    <t xml:space="preserve">Dresden        </t>
  </si>
  <si>
    <t xml:space="preserve">3026600025     </t>
  </si>
  <si>
    <t xml:space="preserve">Cooper         </t>
  </si>
  <si>
    <t xml:space="preserve">Montrose       </t>
  </si>
  <si>
    <t>SMPL_T</t>
  </si>
  <si>
    <t>STD_RMRKS_IND</t>
  </si>
  <si>
    <t>(Warm Mix)</t>
  </si>
  <si>
    <t>C:\Temp</t>
  </si>
  <si>
    <t xml:space="preserve"> LOCAL FOLDER</t>
  </si>
  <si>
    <t>SP095 C 80Gyro</t>
  </si>
  <si>
    <t>Micro-Surfacing T2</t>
  </si>
  <si>
    <t>0413MST2</t>
  </si>
  <si>
    <t>Micro-Surfacing T3</t>
  </si>
  <si>
    <t>0413MST3</t>
  </si>
  <si>
    <t>SP250 C 80Gyro</t>
  </si>
  <si>
    <t xml:space="preserve">Brickey Stone  </t>
  </si>
  <si>
    <t>N.B. West Asphalt</t>
  </si>
  <si>
    <t xml:space="preserve">Eldon          </t>
  </si>
  <si>
    <t xml:space="preserve">Rt E &amp; I-55    </t>
  </si>
  <si>
    <t xml:space="preserve">Patterson      </t>
  </si>
  <si>
    <t xml:space="preserve">Knob Lick      </t>
  </si>
  <si>
    <t xml:space="preserve">Hayti          </t>
  </si>
  <si>
    <t xml:space="preserve">Brookline      </t>
  </si>
  <si>
    <t>Harrisonville-2</t>
  </si>
  <si>
    <t xml:space="preserve">Fremont        </t>
  </si>
  <si>
    <t xml:space="preserve">Holt Summit    </t>
  </si>
  <si>
    <t xml:space="preserve">Cole Camp-2    </t>
  </si>
  <si>
    <t xml:space="preserve">Greenville     </t>
  </si>
  <si>
    <t xml:space="preserve">Lake Lanawana  </t>
  </si>
  <si>
    <t xml:space="preserve">Burfordville   </t>
  </si>
  <si>
    <t xml:space="preserve">Malden         </t>
  </si>
  <si>
    <t>SP048 F</t>
  </si>
  <si>
    <t>0403SP048F</t>
  </si>
  <si>
    <t xml:space="preserve">Thayer         </t>
  </si>
  <si>
    <t xml:space="preserve">Rte 210/291    </t>
  </si>
  <si>
    <t xml:space="preserve">Gravette       </t>
  </si>
  <si>
    <t>AASHTO T 331</t>
  </si>
  <si>
    <t>A = Mass of sample in air:</t>
  </si>
  <si>
    <t>B = Mass in water:</t>
  </si>
  <si>
    <t>C = Mass of surface dry sample:</t>
  </si>
  <si>
    <t xml:space="preserve">      Bag Mass</t>
  </si>
  <si>
    <t>C = Mass sample removed from bag:</t>
  </si>
  <si>
    <t>B = Mass sealed sample:</t>
  </si>
  <si>
    <t>E = Mass of sealed sample in water:</t>
  </si>
  <si>
    <t>F = Bag specific gravity:</t>
  </si>
  <si>
    <t>Gmc = A / ((C + (B - A)) - E - ((B - A) / F))</t>
  </si>
  <si>
    <t>CHECK (%)</t>
  </si>
  <si>
    <t>(0.932 green InstroTek bag)</t>
  </si>
  <si>
    <t>FOR 2ND HALF SUBLOT</t>
  </si>
  <si>
    <t>Tier 1</t>
  </si>
  <si>
    <t>Tier 2</t>
  </si>
  <si>
    <t>Tier 3</t>
  </si>
  <si>
    <t>Tier 4</t>
  </si>
  <si>
    <t>Test</t>
  </si>
  <si>
    <t>TIER</t>
  </si>
  <si>
    <t>STANDPIPE AREA</t>
  </si>
  <si>
    <t>H1 (cm)</t>
  </si>
  <si>
    <t>H2 (cm)</t>
  </si>
  <si>
    <t>MoDOT TM-83</t>
  </si>
  <si>
    <r>
      <t>TIME (min) = mm.ssss</t>
    </r>
    <r>
      <rPr>
        <sz val="11"/>
        <color indexed="8"/>
        <rFont val="Arial MT"/>
        <family val="0"/>
      </rPr>
      <t>, e.g. 1.0039 = 1 min. 0.39 sec.</t>
    </r>
  </si>
  <si>
    <r>
      <t>TEST 1 (k X 10</t>
    </r>
    <r>
      <rPr>
        <vertAlign val="superscript"/>
        <sz val="14"/>
        <color indexed="8"/>
        <rFont val="Arial MT"/>
        <family val="0"/>
      </rPr>
      <t>-5</t>
    </r>
    <r>
      <rPr>
        <sz val="14"/>
        <color indexed="8"/>
        <rFont val="Arial MT"/>
        <family val="2"/>
      </rPr>
      <t xml:space="preserve"> cm/sec)</t>
    </r>
  </si>
  <si>
    <r>
      <t>Area  (cm</t>
    </r>
    <r>
      <rPr>
        <vertAlign val="superscript"/>
        <sz val="14"/>
        <color indexed="8"/>
        <rFont val="Arial"/>
        <family val="2"/>
      </rPr>
      <t>2</t>
    </r>
    <r>
      <rPr>
        <sz val="14"/>
        <color indexed="8"/>
        <rFont val="Arial"/>
        <family val="2"/>
      </rPr>
      <t>)</t>
    </r>
  </si>
  <si>
    <r>
      <t>TEST 2 (k X 10</t>
    </r>
    <r>
      <rPr>
        <vertAlign val="superscript"/>
        <sz val="14"/>
        <color indexed="8"/>
        <rFont val="Arial MT"/>
        <family val="0"/>
      </rPr>
      <t>-5</t>
    </r>
    <r>
      <rPr>
        <sz val="14"/>
        <color indexed="8"/>
        <rFont val="Arial MT"/>
        <family val="2"/>
      </rPr>
      <t xml:space="preserve"> cm/sec)</t>
    </r>
  </si>
  <si>
    <t>PERMEABILITY (ft/day)</t>
  </si>
  <si>
    <t>AVERAGE</t>
  </si>
  <si>
    <t>TEST 1</t>
  </si>
  <si>
    <t>TEST 2</t>
  </si>
  <si>
    <t>WATER ABS. = 100 x ((C-A)/(C-B))</t>
  </si>
  <si>
    <t xml:space="preserve">Old Appleton   </t>
  </si>
  <si>
    <t>Magruder Paving, LLC</t>
  </si>
  <si>
    <t>Leavenworth Asphalt Materials, LLC</t>
  </si>
  <si>
    <t xml:space="preserve">Kansas         </t>
  </si>
  <si>
    <t xml:space="preserve">3433100124     </t>
  </si>
  <si>
    <t xml:space="preserve">Big Spring     </t>
  </si>
  <si>
    <t>G &amp; M Asphalt</t>
  </si>
  <si>
    <t xml:space="preserve">3017000023     </t>
  </si>
  <si>
    <t xml:space="preserve">Greenfield     </t>
  </si>
  <si>
    <t xml:space="preserve">Agency         </t>
  </si>
  <si>
    <t xml:space="preserve">Perry          </t>
  </si>
  <si>
    <t xml:space="preserve">Grandview      </t>
  </si>
  <si>
    <t>QA</t>
  </si>
  <si>
    <t xml:space="preserve">New London     </t>
  </si>
  <si>
    <t xml:space="preserve">Hilda          </t>
  </si>
  <si>
    <t xml:space="preserve">Fisk           </t>
  </si>
  <si>
    <t>0403SP048FLP</t>
  </si>
  <si>
    <t>0403SP095CLG</t>
  </si>
  <si>
    <t>SP095 CLP 80Gyro</t>
  </si>
  <si>
    <t>0403SP095CLGLP</t>
  </si>
  <si>
    <t>0403SP125CLG</t>
  </si>
  <si>
    <t>0403SP125CLGLP</t>
  </si>
  <si>
    <t>0403SP190CLG</t>
  </si>
  <si>
    <t>0403SP250CLG</t>
  </si>
  <si>
    <t>Sample Type</t>
  </si>
  <si>
    <t>Sample Types</t>
  </si>
  <si>
    <t xml:space="preserve">Name </t>
  </si>
  <si>
    <t>Code</t>
  </si>
  <si>
    <t>QA Quality Management</t>
  </si>
  <si>
    <t>QC Contractor Data</t>
  </si>
  <si>
    <t>QCC</t>
  </si>
  <si>
    <t>QC/QA Contractor and MoDOT Data</t>
  </si>
  <si>
    <t>QCQA</t>
  </si>
  <si>
    <t>ASA Asphalt Inc.</t>
  </si>
  <si>
    <t xml:space="preserve">Advance        </t>
  </si>
  <si>
    <t xml:space="preserve">3241300220     </t>
  </si>
  <si>
    <t xml:space="preserve">El Dorado      </t>
  </si>
  <si>
    <t xml:space="preserve">Fairplay       </t>
  </si>
  <si>
    <t xml:space="preserve">Doniphan       </t>
  </si>
  <si>
    <t>Christensen Asphalt Plant</t>
  </si>
  <si>
    <t xml:space="preserve">3402400125     </t>
  </si>
  <si>
    <t xml:space="preserve">Arab           </t>
  </si>
  <si>
    <t xml:space="preserve">Scott City     </t>
  </si>
  <si>
    <t xml:space="preserve">Gravois Mills  </t>
  </si>
  <si>
    <t xml:space="preserve">Patton         </t>
  </si>
  <si>
    <t xml:space="preserve">Kahoka         </t>
  </si>
  <si>
    <t>SP048 FLP</t>
  </si>
  <si>
    <t>SP095 BSM</t>
  </si>
  <si>
    <t>SP095 BSM R</t>
  </si>
  <si>
    <t>SP125 BLP</t>
  </si>
  <si>
    <t>SP125 BSM</t>
  </si>
  <si>
    <t>SP125 BSM R</t>
  </si>
  <si>
    <t>SP125 CLP</t>
  </si>
  <si>
    <t>SP125 CLP 80Gyro</t>
  </si>
  <si>
    <t xml:space="preserve">Republic       </t>
  </si>
  <si>
    <t xml:space="preserve">Corning        </t>
  </si>
  <si>
    <t>RAS</t>
  </si>
  <si>
    <t>VERSION 5.01 FOR MS EXCEL FOR WINDOWS - - - Release date: 4/15/14</t>
  </si>
  <si>
    <t>Cumulative Gradation Spreadsheet</t>
  </si>
  <si>
    <t xml:space="preserve">Jamestown      </t>
  </si>
  <si>
    <t xml:space="preserve">High Hill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</si>
</sst>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Red]\-General"/>
    <numFmt numFmtId="165" formatCode="0.0"/>
    <numFmt numFmtId="166" formatCode="0.0;[Red]\-0.0"/>
    <numFmt numFmtId="167" formatCode="mm/dd/yy"/>
    <numFmt numFmtId="168" formatCode="0_)"/>
    <numFmt numFmtId="169" formatCode="0.0000_)"/>
    <numFmt numFmtId="170" formatCode="mm/dd/yy_)"/>
    <numFmt numFmtId="171" formatCode="0.0_)"/>
    <numFmt numFmtId="172" formatCode="0.000_)"/>
    <numFmt numFmtId="173" formatCode="0.00_)"/>
    <numFmt numFmtId="174" formatCode="[$-409]dddd\,\ mmmm\ dd\,\ yyyy"/>
    <numFmt numFmtId="175" formatCode="mm/dd/yy;@"/>
    <numFmt numFmtId="176" formatCode="0_);[Red]\-0_)"/>
    <numFmt numFmtId="177" formatCode=";;;"/>
    <numFmt numFmtId="178" formatCode="[$-409]h:mm:ss\ AM/PM"/>
    <numFmt numFmtId="179" formatCode="[$-F800]dddd\,\ mmmm\ dd\,\ yyyy"/>
    <numFmt numFmtId="180" formatCode="m/d/yy;@"/>
    <numFmt numFmtId="181" formatCode="0.00000000000000"/>
    <numFmt numFmtId="182" formatCode="[$-409]d\-mmm\-yyyy;@"/>
    <numFmt numFmtId="183" formatCode="0.000"/>
    <numFmt numFmtId="184" formatCode="&quot;$&quot;#,##0.00"/>
    <numFmt numFmtId="185" formatCode="0.0%"/>
    <numFmt numFmtId="186" formatCode="00.0"/>
    <numFmt numFmtId="187" formatCode="#,#&quot;+&quot;#0"/>
    <numFmt numFmtId="188" formatCode="##&quot;+&quot;#0"/>
    <numFmt numFmtId="189" formatCode="#0&quot;+&quot;00"/>
    <numFmt numFmtId="190" formatCode="0.0000"/>
  </numFmts>
  <fonts count="84">
    <font>
      <sz val="12"/>
      <name val="Arial MT"/>
      <family val="0"/>
    </font>
    <font>
      <sz val="12"/>
      <color indexed="9"/>
      <name val="Arial MT"/>
      <family val="0"/>
    </font>
    <font>
      <b/>
      <sz val="12"/>
      <color indexed="8"/>
      <name val="Arial MT"/>
      <family val="0"/>
    </font>
    <font>
      <u val="single"/>
      <sz val="10.45"/>
      <color indexed="12"/>
      <name val="Arial MT"/>
      <family val="0"/>
    </font>
    <font>
      <u val="single"/>
      <sz val="10.45"/>
      <color indexed="36"/>
      <name val="Arial MT"/>
      <family val="0"/>
    </font>
    <font>
      <vertAlign val="subscript"/>
      <sz val="12"/>
      <name val="Arial MT"/>
      <family val="0"/>
    </font>
    <font>
      <b/>
      <sz val="12"/>
      <name val="Arial MT"/>
      <family val="2"/>
    </font>
    <font>
      <b/>
      <sz val="14"/>
      <name val="Arial MT"/>
      <family val="2"/>
    </font>
    <font>
      <b/>
      <sz val="10"/>
      <name val="Arial MT"/>
      <family val="2"/>
    </font>
    <font>
      <b/>
      <sz val="7"/>
      <name val="Arial MT"/>
      <family val="2"/>
    </font>
    <font>
      <b/>
      <u val="single"/>
      <sz val="10"/>
      <name val="Arial MT"/>
      <family val="2"/>
    </font>
    <font>
      <b/>
      <sz val="8"/>
      <name val="Arial MT"/>
      <family val="2"/>
    </font>
    <font>
      <sz val="10"/>
      <name val="Arial MT"/>
      <family val="2"/>
    </font>
    <font>
      <sz val="11"/>
      <name val="Arial MT"/>
      <family val="2"/>
    </font>
    <font>
      <b/>
      <sz val="11"/>
      <name val="Arial MT"/>
      <family val="2"/>
    </font>
    <font>
      <sz val="10"/>
      <name val="Arial"/>
      <family val="2"/>
    </font>
    <font>
      <sz val="12"/>
      <name val="Arial"/>
      <family val="2"/>
    </font>
    <font>
      <sz val="24"/>
      <name val="Arial"/>
      <family val="2"/>
    </font>
    <font>
      <sz val="14"/>
      <name val="Arial"/>
      <family val="2"/>
    </font>
    <font>
      <sz val="14"/>
      <name val="Arial MT"/>
      <family val="2"/>
    </font>
    <font>
      <sz val="10"/>
      <color indexed="12"/>
      <name val="Courier"/>
      <family val="3"/>
    </font>
    <font>
      <sz val="14"/>
      <color indexed="8"/>
      <name val="Arial"/>
      <family val="2"/>
    </font>
    <font>
      <sz val="12"/>
      <color indexed="10"/>
      <name val="Arial"/>
      <family val="2"/>
    </font>
    <font>
      <sz val="12"/>
      <color indexed="8"/>
      <name val="Arial"/>
      <family val="2"/>
    </font>
    <font>
      <b/>
      <sz val="16"/>
      <name val="Arial MT"/>
      <family val="0"/>
    </font>
    <font>
      <sz val="10"/>
      <name val="Courier"/>
      <family val="3"/>
    </font>
    <font>
      <sz val="14"/>
      <color indexed="8"/>
      <name val="Arial MT"/>
      <family val="0"/>
    </font>
    <font>
      <sz val="24"/>
      <color indexed="8"/>
      <name val="Arial"/>
      <family val="2"/>
    </font>
    <font>
      <sz val="12"/>
      <color indexed="9"/>
      <name val="Arial"/>
      <family val="2"/>
    </font>
    <font>
      <sz val="14"/>
      <color indexed="9"/>
      <name val="Arial MT"/>
      <family val="0"/>
    </font>
    <font>
      <sz val="12"/>
      <color indexed="41"/>
      <name val="Arial MT"/>
      <family val="0"/>
    </font>
    <font>
      <sz val="8"/>
      <name val="Tahoma"/>
      <family val="2"/>
    </font>
    <font>
      <b/>
      <sz val="8"/>
      <name val="Tahoma"/>
      <family val="2"/>
    </font>
    <font>
      <b/>
      <sz val="12"/>
      <name val="Arial"/>
      <family val="2"/>
    </font>
    <font>
      <b/>
      <sz val="14"/>
      <name val="Arial"/>
      <family val="2"/>
    </font>
    <font>
      <sz val="11"/>
      <name val="Arial"/>
      <family val="2"/>
    </font>
    <font>
      <b/>
      <vertAlign val="subscript"/>
      <sz val="12"/>
      <name val="Arial MT"/>
      <family val="0"/>
    </font>
    <font>
      <b/>
      <vertAlign val="subscript"/>
      <sz val="10"/>
      <name val="Arial MT"/>
      <family val="0"/>
    </font>
    <font>
      <sz val="10"/>
      <color indexed="9"/>
      <name val="Courier"/>
      <family val="3"/>
    </font>
    <font>
      <vertAlign val="subscript"/>
      <sz val="14"/>
      <name val="Arial MT"/>
      <family val="0"/>
    </font>
    <font>
      <sz val="10"/>
      <color indexed="8"/>
      <name val="Arial"/>
      <family val="2"/>
    </font>
    <font>
      <sz val="11"/>
      <color indexed="8"/>
      <name val="Arial MT"/>
      <family val="0"/>
    </font>
    <font>
      <vertAlign val="superscript"/>
      <sz val="14"/>
      <color indexed="8"/>
      <name val="Arial MT"/>
      <family val="0"/>
    </font>
    <font>
      <vertAlign val="superscript"/>
      <sz val="14"/>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MT"/>
      <family val="0"/>
    </font>
    <font>
      <sz val="10"/>
      <color indexed="8"/>
      <name val="Arial Unicode MS"/>
      <family val="2"/>
    </font>
    <font>
      <sz val="12"/>
      <color indexed="27"/>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MT"/>
      <family val="0"/>
    </font>
    <font>
      <sz val="10"/>
      <color rgb="FF000000"/>
      <name val="Arial Unicode MS"/>
      <family val="2"/>
    </font>
    <font>
      <sz val="12"/>
      <color rgb="FFCCFFFF"/>
      <name val="Arial MT"/>
      <family val="0"/>
    </font>
  </fonts>
  <fills count="4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Trellis">
        <fgColor indexed="8"/>
        <bgColor indexed="10"/>
      </patternFill>
    </fill>
    <fill>
      <patternFill patternType="solid">
        <fgColor indexed="41"/>
        <bgColor indexed="64"/>
      </patternFill>
    </fill>
    <fill>
      <patternFill patternType="gray125">
        <fgColor indexed="8"/>
      </patternFill>
    </fill>
    <fill>
      <patternFill patternType="solid">
        <fgColor indexed="11"/>
        <bgColor indexed="64"/>
      </patternFill>
    </fill>
    <fill>
      <patternFill patternType="solid">
        <fgColor indexed="8"/>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8"/>
        <bgColor indexed="64"/>
      </patternFill>
    </fill>
    <fill>
      <patternFill patternType="solid">
        <fgColor indexed="43"/>
        <bgColor indexed="64"/>
      </patternFill>
    </fill>
    <fill>
      <patternFill patternType="gray0625">
        <fgColor indexed="8"/>
      </patternFill>
    </fill>
    <fill>
      <patternFill patternType="solid">
        <fgColor indexed="14"/>
        <bgColor indexed="64"/>
      </patternFill>
    </fill>
    <fill>
      <patternFill patternType="solid">
        <fgColor indexed="55"/>
        <bgColor indexed="64"/>
      </patternFill>
    </fill>
    <fill>
      <patternFill patternType="solid">
        <fgColor indexed="27"/>
        <bgColor indexed="64"/>
      </patternFill>
    </fill>
    <fill>
      <patternFill patternType="solid">
        <fgColor indexed="1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12"/>
      </left>
      <right style="thin">
        <color indexed="12"/>
      </right>
      <top style="thin">
        <color indexed="12"/>
      </top>
      <bottom style="thin">
        <color indexed="12"/>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style="thin">
        <color indexed="12"/>
      </top>
      <bottom style="thin">
        <color indexed="12"/>
      </bottom>
    </border>
    <border>
      <left style="thin">
        <color indexed="12"/>
      </left>
      <right>
        <color indexed="63"/>
      </right>
      <top>
        <color indexed="63"/>
      </top>
      <bottom>
        <color indexed="63"/>
      </bottom>
    </border>
    <border>
      <left style="thin"/>
      <right>
        <color indexed="63"/>
      </right>
      <top>
        <color indexed="63"/>
      </top>
      <bottom>
        <color indexed="63"/>
      </bottom>
    </border>
    <border>
      <left style="thin">
        <color indexed="8"/>
      </left>
      <right style="thick">
        <color indexed="8"/>
      </right>
      <top style="thin">
        <color indexed="8"/>
      </top>
      <bottom style="thick">
        <color indexed="8"/>
      </bottom>
    </border>
    <border>
      <left style="thin">
        <color indexed="8"/>
      </left>
      <right style="thick">
        <color indexed="8"/>
      </right>
      <top style="thick">
        <color indexed="8"/>
      </top>
      <bottom style="thin">
        <color indexed="8"/>
      </bottom>
    </border>
    <border>
      <left style="thin">
        <color indexed="8"/>
      </left>
      <right style="thick">
        <color indexed="8"/>
      </right>
      <top>
        <color indexed="63"/>
      </top>
      <bottom style="thin">
        <color indexed="8"/>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style="thin">
        <color indexed="8"/>
      </left>
      <right style="thick">
        <color indexed="8"/>
      </right>
      <top style="thin">
        <color indexed="8"/>
      </top>
      <bottom style="thin">
        <color indexed="8"/>
      </bottom>
    </border>
    <border>
      <left style="thin">
        <color indexed="8"/>
      </left>
      <right>
        <color indexed="63"/>
      </right>
      <top style="thin">
        <color indexed="8"/>
      </top>
      <bottom style="thick">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thin">
        <color theme="1"/>
      </bottom>
    </border>
    <border>
      <left>
        <color indexed="63"/>
      </left>
      <right style="medium">
        <color indexed="8"/>
      </right>
      <top>
        <color indexed="63"/>
      </top>
      <bottom style="thin">
        <color theme="1"/>
      </bottom>
    </border>
    <border>
      <left style="thin">
        <color rgb="FFCCCCCC"/>
      </left>
      <right style="thin">
        <color rgb="FFCCCCCC"/>
      </right>
      <top style="thin">
        <color rgb="FFCCCCCC"/>
      </top>
      <bottom style="thin">
        <color rgb="FFCCCCCC"/>
      </bottom>
    </border>
    <border>
      <left>
        <color indexed="63"/>
      </left>
      <right>
        <color indexed="63"/>
      </right>
      <top style="thin">
        <color theme="0" tint="-0.149959996342659"/>
      </top>
      <bottom style="thin">
        <color theme="0" tint="-0.149959996342659"/>
      </bottom>
    </border>
    <border>
      <left>
        <color indexed="63"/>
      </left>
      <right>
        <color indexed="63"/>
      </right>
      <top>
        <color indexed="63"/>
      </top>
      <bottom style="thin">
        <color theme="3" tint="0.5999600291252136"/>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8"/>
      </left>
      <right style="thin"/>
      <top style="thin">
        <color indexed="8"/>
      </top>
      <bottom style="thin">
        <color indexed="8"/>
      </bottom>
    </border>
    <border>
      <left style="thin"/>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5">
    <xf numFmtId="164" fontId="0" fillId="2" borderId="0">
      <alignment/>
      <protection/>
    </xf>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6" fillId="27" borderId="0" applyNumberFormat="0" applyBorder="0" applyAlignment="0" applyProtection="0"/>
    <xf numFmtId="0" fontId="67" fillId="28" borderId="1" applyNumberFormat="0" applyAlignment="0" applyProtection="0"/>
    <xf numFmtId="0" fontId="68" fillId="29" borderId="2" applyNumberFormat="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69" fillId="0" borderId="0" applyNumberFormat="0" applyFill="0" applyBorder="0" applyAlignment="0" applyProtection="0"/>
    <xf numFmtId="0" fontId="4" fillId="0" borderId="0" applyNumberFormat="0" applyFill="0" applyBorder="0" applyAlignment="0" applyProtection="0"/>
    <xf numFmtId="0" fontId="70" fillId="30"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74" fillId="31" borderId="1" applyNumberFormat="0" applyAlignment="0" applyProtection="0"/>
    <xf numFmtId="0" fontId="75" fillId="0" borderId="6" applyNumberFormat="0" applyFill="0" applyAlignment="0" applyProtection="0"/>
    <xf numFmtId="0" fontId="76" fillId="32" borderId="0" applyNumberFormat="0" applyBorder="0" applyAlignment="0" applyProtection="0"/>
    <xf numFmtId="0" fontId="16" fillId="0" borderId="0">
      <alignment/>
      <protection/>
    </xf>
    <xf numFmtId="0" fontId="0" fillId="0" borderId="0">
      <alignment/>
      <protection/>
    </xf>
    <xf numFmtId="0" fontId="0" fillId="33" borderId="7" applyNumberFormat="0" applyFont="0" applyAlignment="0" applyProtection="0"/>
    <xf numFmtId="0" fontId="77" fillId="28" borderId="8" applyNumberFormat="0" applyAlignment="0" applyProtection="0"/>
    <xf numFmtId="9" fontId="15"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65">
    <xf numFmtId="164" fontId="0" fillId="2" borderId="0" xfId="0" applyNumberFormat="1" applyAlignment="1">
      <alignment/>
    </xf>
    <xf numFmtId="0" fontId="17" fillId="0" borderId="0" xfId="57" applyFont="1" applyAlignment="1" applyProtection="1">
      <alignment horizontal="centerContinuous" vertical="center"/>
      <protection/>
    </xf>
    <xf numFmtId="0" fontId="16" fillId="0" borderId="0" xfId="57" applyFont="1" applyAlignment="1" applyProtection="1">
      <alignment horizontal="centerContinuous" vertical="center"/>
      <protection/>
    </xf>
    <xf numFmtId="0" fontId="16" fillId="0" borderId="0" xfId="57">
      <alignment/>
      <protection/>
    </xf>
    <xf numFmtId="0" fontId="16" fillId="0" borderId="0" xfId="57" applyFont="1" applyProtection="1">
      <alignment/>
      <protection/>
    </xf>
    <xf numFmtId="0" fontId="18" fillId="0" borderId="0" xfId="57" applyFont="1" applyProtection="1">
      <alignment/>
      <protection/>
    </xf>
    <xf numFmtId="0" fontId="18" fillId="0" borderId="0" xfId="57" applyFont="1" applyAlignment="1" applyProtection="1">
      <alignment horizontal="right"/>
      <protection/>
    </xf>
    <xf numFmtId="0" fontId="18" fillId="0" borderId="10" xfId="57" applyFont="1" applyBorder="1" applyAlignment="1" applyProtection="1">
      <alignment horizontal="centerContinuous"/>
      <protection/>
    </xf>
    <xf numFmtId="0" fontId="18" fillId="0" borderId="0" xfId="57" applyFont="1" applyAlignment="1" applyProtection="1">
      <alignment horizontal="center"/>
      <protection/>
    </xf>
    <xf numFmtId="0" fontId="16" fillId="0" borderId="0" xfId="57" applyFont="1" applyAlignment="1" applyProtection="1">
      <alignment horizontal="left"/>
      <protection/>
    </xf>
    <xf numFmtId="0" fontId="18" fillId="0" borderId="11" xfId="57" applyFont="1" applyBorder="1" applyAlignment="1" applyProtection="1">
      <alignment horizontal="center"/>
      <protection/>
    </xf>
    <xf numFmtId="0" fontId="18" fillId="0" borderId="12" xfId="57" applyFont="1" applyBorder="1" applyAlignment="1" applyProtection="1">
      <alignment horizontal="centerContinuous"/>
      <protection/>
    </xf>
    <xf numFmtId="0" fontId="18" fillId="0" borderId="13" xfId="57" applyFont="1" applyBorder="1" applyAlignment="1" applyProtection="1">
      <alignment horizontal="centerContinuous"/>
      <protection/>
    </xf>
    <xf numFmtId="168" fontId="18" fillId="0" borderId="11" xfId="57" applyNumberFormat="1" applyFont="1" applyBorder="1" applyAlignment="1" applyProtection="1">
      <alignment horizontal="center"/>
      <protection/>
    </xf>
    <xf numFmtId="169" fontId="18" fillId="0" borderId="11" xfId="57" applyNumberFormat="1" applyFont="1" applyBorder="1" applyAlignment="1" applyProtection="1">
      <alignment horizontal="center"/>
      <protection/>
    </xf>
    <xf numFmtId="168" fontId="18" fillId="0" borderId="12" xfId="57" applyNumberFormat="1" applyFont="1" applyBorder="1" applyAlignment="1" applyProtection="1">
      <alignment horizontal="center"/>
      <protection/>
    </xf>
    <xf numFmtId="168" fontId="18" fillId="0" borderId="13" xfId="57" applyNumberFormat="1" applyFont="1" applyBorder="1" applyAlignment="1" applyProtection="1">
      <alignment horizontal="left"/>
      <protection/>
    </xf>
    <xf numFmtId="169" fontId="19" fillId="0" borderId="11" xfId="57" applyNumberFormat="1" applyFont="1" applyBorder="1" applyProtection="1">
      <alignment/>
      <protection/>
    </xf>
    <xf numFmtId="0" fontId="16" fillId="0" borderId="0" xfId="57" applyProtection="1">
      <alignment/>
      <protection/>
    </xf>
    <xf numFmtId="0" fontId="18" fillId="0" borderId="12" xfId="57" applyFont="1" applyBorder="1" applyAlignment="1" applyProtection="1">
      <alignment horizontal="center"/>
      <protection/>
    </xf>
    <xf numFmtId="0" fontId="18" fillId="0" borderId="13" xfId="57" applyFont="1" applyBorder="1" applyAlignment="1" applyProtection="1">
      <alignment horizontal="left"/>
      <protection/>
    </xf>
    <xf numFmtId="0" fontId="18" fillId="0" borderId="14" xfId="57" applyFont="1" applyBorder="1" applyProtection="1">
      <alignment/>
      <protection/>
    </xf>
    <xf numFmtId="0" fontId="16" fillId="0" borderId="10" xfId="57" applyFont="1" applyBorder="1" applyAlignment="1" applyProtection="1">
      <alignment horizontal="centerContinuous"/>
      <protection/>
    </xf>
    <xf numFmtId="0" fontId="16" fillId="0" borderId="10" xfId="57" applyFont="1" applyBorder="1" applyAlignment="1" applyProtection="1">
      <alignment horizontal="center"/>
      <protection/>
    </xf>
    <xf numFmtId="0" fontId="19" fillId="0" borderId="0" xfId="57" applyFont="1" applyProtection="1">
      <alignment/>
      <protection/>
    </xf>
    <xf numFmtId="0" fontId="16" fillId="0" borderId="10" xfId="57" applyBorder="1" applyAlignment="1" applyProtection="1">
      <alignment horizontal="center"/>
      <protection/>
    </xf>
    <xf numFmtId="0" fontId="16" fillId="0" borderId="11" xfId="57" applyBorder="1" applyAlignment="1" applyProtection="1">
      <alignment horizontal="center"/>
      <protection/>
    </xf>
    <xf numFmtId="168" fontId="19" fillId="0" borderId="10" xfId="57" applyNumberFormat="1" applyFont="1" applyBorder="1" applyAlignment="1" applyProtection="1">
      <alignment horizontal="center"/>
      <protection/>
    </xf>
    <xf numFmtId="0" fontId="16" fillId="0" borderId="0" xfId="57" applyAlignment="1" applyProtection="1">
      <alignment horizontal="right"/>
      <protection/>
    </xf>
    <xf numFmtId="0" fontId="19" fillId="0" borderId="11" xfId="57" applyFont="1" applyBorder="1" applyAlignment="1" applyProtection="1">
      <alignment horizontal="center"/>
      <protection/>
    </xf>
    <xf numFmtId="0" fontId="19" fillId="0" borderId="12" xfId="57" applyFont="1" applyBorder="1" applyAlignment="1" applyProtection="1">
      <alignment horizontal="centerContinuous"/>
      <protection/>
    </xf>
    <xf numFmtId="0" fontId="19" fillId="0" borderId="13" xfId="57" applyFont="1" applyBorder="1" applyAlignment="1" applyProtection="1">
      <alignment horizontal="centerContinuous"/>
      <protection/>
    </xf>
    <xf numFmtId="169" fontId="19" fillId="0" borderId="11" xfId="57" applyNumberFormat="1" applyFont="1" applyBorder="1" applyAlignment="1" applyProtection="1">
      <alignment horizontal="center"/>
      <protection/>
    </xf>
    <xf numFmtId="0" fontId="19" fillId="0" borderId="12" xfId="57" applyFont="1" applyBorder="1" applyProtection="1">
      <alignment/>
      <protection/>
    </xf>
    <xf numFmtId="171" fontId="19" fillId="0" borderId="10" xfId="57" applyNumberFormat="1" applyFont="1" applyBorder="1" applyAlignment="1" applyProtection="1">
      <alignment horizontal="center"/>
      <protection/>
    </xf>
    <xf numFmtId="0" fontId="16" fillId="0" borderId="14" xfId="57" applyBorder="1" applyProtection="1">
      <alignment/>
      <protection/>
    </xf>
    <xf numFmtId="0" fontId="0" fillId="0" borderId="14" xfId="57" applyFont="1" applyBorder="1" applyProtection="1">
      <alignment/>
      <protection/>
    </xf>
    <xf numFmtId="0" fontId="19" fillId="0" borderId="14" xfId="57" applyFont="1" applyBorder="1" applyProtection="1">
      <alignment/>
      <protection/>
    </xf>
    <xf numFmtId="0" fontId="16" fillId="34" borderId="0" xfId="57" applyFill="1" applyProtection="1">
      <alignment/>
      <protection/>
    </xf>
    <xf numFmtId="0" fontId="22" fillId="34" borderId="0" xfId="57" applyFont="1" applyFill="1" applyProtection="1">
      <alignment/>
      <protection/>
    </xf>
    <xf numFmtId="164" fontId="0" fillId="35" borderId="0" xfId="0" applyNumberFormat="1" applyFill="1" applyAlignment="1">
      <alignment/>
    </xf>
    <xf numFmtId="164" fontId="6" fillId="35" borderId="0" xfId="0" applyNumberFormat="1" applyFont="1" applyFill="1" applyAlignment="1">
      <alignment/>
    </xf>
    <xf numFmtId="0" fontId="6" fillId="0" borderId="0" xfId="58" applyFont="1" applyProtection="1">
      <alignment/>
      <protection/>
    </xf>
    <xf numFmtId="0" fontId="6" fillId="0" borderId="0" xfId="58" applyFont="1" applyAlignment="1" applyProtection="1">
      <alignment horizontal="right"/>
      <protection/>
    </xf>
    <xf numFmtId="0" fontId="6" fillId="0" borderId="10" xfId="58" applyFont="1" applyBorder="1" applyAlignment="1" applyProtection="1">
      <alignment horizontal="center"/>
      <protection/>
    </xf>
    <xf numFmtId="0" fontId="6" fillId="0" borderId="10" xfId="58" applyFont="1" applyBorder="1" applyProtection="1">
      <alignment/>
      <protection/>
    </xf>
    <xf numFmtId="0" fontId="6" fillId="0" borderId="10" xfId="58" applyFont="1" applyBorder="1" applyAlignment="1" applyProtection="1">
      <alignment horizontal="centerContinuous"/>
      <protection/>
    </xf>
    <xf numFmtId="0" fontId="8" fillId="0" borderId="11" xfId="58" applyFont="1" applyBorder="1" applyProtection="1">
      <alignment/>
      <protection/>
    </xf>
    <xf numFmtId="0" fontId="8" fillId="0" borderId="12" xfId="58" applyFont="1" applyBorder="1" applyAlignment="1" applyProtection="1">
      <alignment horizontal="centerContinuous"/>
      <protection/>
    </xf>
    <xf numFmtId="0" fontId="8" fillId="0" borderId="13" xfId="58" applyFont="1" applyBorder="1" applyAlignment="1" applyProtection="1">
      <alignment horizontal="centerContinuous"/>
      <protection/>
    </xf>
    <xf numFmtId="0" fontId="6" fillId="0" borderId="15" xfId="58" applyFont="1" applyBorder="1" applyProtection="1">
      <alignment/>
      <protection/>
    </xf>
    <xf numFmtId="0" fontId="6" fillId="0" borderId="16" xfId="58" applyFont="1" applyBorder="1" applyProtection="1">
      <alignment/>
      <protection/>
    </xf>
    <xf numFmtId="0" fontId="8" fillId="0" borderId="17" xfId="58" applyFont="1" applyBorder="1" applyAlignment="1" applyProtection="1">
      <alignment horizontal="center"/>
      <protection/>
    </xf>
    <xf numFmtId="0" fontId="8" fillId="0" borderId="18" xfId="58" applyFont="1" applyBorder="1" applyAlignment="1" applyProtection="1">
      <alignment horizontal="center"/>
      <protection/>
    </xf>
    <xf numFmtId="0" fontId="8" fillId="0" borderId="19" xfId="58" applyFont="1" applyBorder="1" applyAlignment="1" applyProtection="1">
      <alignment horizontal="center"/>
      <protection/>
    </xf>
    <xf numFmtId="0" fontId="8" fillId="0" borderId="20" xfId="58" applyFont="1" applyBorder="1" applyAlignment="1" applyProtection="1">
      <alignment horizontal="center"/>
      <protection/>
    </xf>
    <xf numFmtId="0" fontId="8" fillId="0" borderId="11" xfId="58" applyFont="1" applyBorder="1" applyAlignment="1" applyProtection="1">
      <alignment horizontal="center"/>
      <protection/>
    </xf>
    <xf numFmtId="0" fontId="9" fillId="0" borderId="0" xfId="58" applyFont="1" applyAlignment="1" applyProtection="1">
      <alignment horizontal="center"/>
      <protection/>
    </xf>
    <xf numFmtId="0" fontId="9" fillId="0" borderId="15" xfId="58" applyFont="1" applyBorder="1" applyAlignment="1" applyProtection="1">
      <alignment horizontal="center"/>
      <protection/>
    </xf>
    <xf numFmtId="0" fontId="9" fillId="0" borderId="16" xfId="58" applyFont="1" applyBorder="1" applyAlignment="1" applyProtection="1">
      <alignment horizontal="center"/>
      <protection/>
    </xf>
    <xf numFmtId="0" fontId="8" fillId="0" borderId="21" xfId="58" applyFont="1" applyBorder="1" applyAlignment="1" applyProtection="1">
      <alignment horizontal="center"/>
      <protection/>
    </xf>
    <xf numFmtId="0" fontId="8" fillId="0" borderId="22" xfId="58" applyFont="1" applyBorder="1" applyAlignment="1" applyProtection="1">
      <alignment horizontal="center"/>
      <protection/>
    </xf>
    <xf numFmtId="0" fontId="8" fillId="0" borderId="10" xfId="58" applyFont="1" applyBorder="1" applyAlignment="1" applyProtection="1">
      <alignment horizontal="center"/>
      <protection/>
    </xf>
    <xf numFmtId="0" fontId="8" fillId="0" borderId="23" xfId="58" applyFont="1" applyBorder="1" applyAlignment="1" applyProtection="1">
      <alignment horizontal="center"/>
      <protection/>
    </xf>
    <xf numFmtId="171" fontId="6" fillId="0" borderId="11" xfId="58" applyNumberFormat="1" applyFont="1" applyBorder="1" applyProtection="1">
      <alignment/>
      <protection/>
    </xf>
    <xf numFmtId="0" fontId="9" fillId="0" borderId="16" xfId="58" applyFont="1" applyBorder="1" applyProtection="1">
      <alignment/>
      <protection/>
    </xf>
    <xf numFmtId="0" fontId="6" fillId="0" borderId="18" xfId="58" applyFont="1" applyBorder="1" applyProtection="1">
      <alignment/>
      <protection/>
    </xf>
    <xf numFmtId="0" fontId="6" fillId="0" borderId="11" xfId="58" applyFont="1" applyBorder="1" applyAlignment="1" applyProtection="1">
      <alignment horizontal="right"/>
      <protection/>
    </xf>
    <xf numFmtId="0" fontId="6" fillId="36" borderId="17" xfId="58" applyFont="1" applyFill="1" applyBorder="1" applyAlignment="1" applyProtection="1">
      <alignment horizontal="center"/>
      <protection/>
    </xf>
    <xf numFmtId="0" fontId="6" fillId="0" borderId="11" xfId="58" applyFont="1" applyBorder="1" applyAlignment="1">
      <alignment horizontal="right"/>
      <protection/>
    </xf>
    <xf numFmtId="0" fontId="6" fillId="0" borderId="19" xfId="58" applyFont="1" applyBorder="1" applyProtection="1">
      <alignment/>
      <protection/>
    </xf>
    <xf numFmtId="0" fontId="6" fillId="0" borderId="15" xfId="58" applyFont="1" applyBorder="1" applyAlignment="1" applyProtection="1">
      <alignment horizontal="center"/>
      <protection/>
    </xf>
    <xf numFmtId="171" fontId="6" fillId="0" borderId="21" xfId="58" applyNumberFormat="1" applyFont="1" applyBorder="1" applyProtection="1">
      <alignment/>
      <protection/>
    </xf>
    <xf numFmtId="171" fontId="6" fillId="0" borderId="10" xfId="58" applyNumberFormat="1" applyFont="1" applyBorder="1" applyProtection="1">
      <alignment/>
      <protection/>
    </xf>
    <xf numFmtId="171" fontId="6" fillId="0" borderId="22" xfId="58" applyNumberFormat="1" applyFont="1" applyBorder="1" applyProtection="1">
      <alignment/>
      <protection/>
    </xf>
    <xf numFmtId="171" fontId="6" fillId="0" borderId="22" xfId="58" applyNumberFormat="1" applyFont="1" applyBorder="1" applyAlignment="1" applyProtection="1">
      <alignment horizontal="right"/>
      <protection/>
    </xf>
    <xf numFmtId="171" fontId="6" fillId="0" borderId="0" xfId="58" applyNumberFormat="1" applyFont="1" applyAlignment="1" applyProtection="1">
      <alignment horizontal="center"/>
      <protection/>
    </xf>
    <xf numFmtId="171" fontId="6" fillId="0" borderId="15" xfId="58" applyNumberFormat="1" applyFont="1" applyBorder="1" applyAlignment="1" applyProtection="1">
      <alignment horizontal="center"/>
      <protection/>
    </xf>
    <xf numFmtId="171" fontId="6" fillId="0" borderId="0" xfId="58" applyNumberFormat="1" applyFont="1" applyProtection="1">
      <alignment/>
      <protection/>
    </xf>
    <xf numFmtId="171" fontId="6" fillId="0" borderId="15" xfId="58" applyNumberFormat="1" applyFont="1" applyBorder="1" applyProtection="1">
      <alignment/>
      <protection/>
    </xf>
    <xf numFmtId="0" fontId="6" fillId="0" borderId="22" xfId="58" applyFont="1" applyBorder="1" applyAlignment="1" applyProtection="1">
      <alignment horizontal="center"/>
      <protection/>
    </xf>
    <xf numFmtId="171" fontId="6" fillId="0" borderId="18" xfId="58" applyNumberFormat="1" applyFont="1" applyBorder="1" applyProtection="1">
      <alignment/>
      <protection/>
    </xf>
    <xf numFmtId="171" fontId="6" fillId="0" borderId="19" xfId="58" applyNumberFormat="1" applyFont="1" applyBorder="1" applyProtection="1">
      <alignment/>
      <protection/>
    </xf>
    <xf numFmtId="176" fontId="6" fillId="0" borderId="11" xfId="58" applyNumberFormat="1" applyFont="1" applyBorder="1" applyAlignment="1" applyProtection="1">
      <alignment horizontal="right"/>
      <protection/>
    </xf>
    <xf numFmtId="0" fontId="6" fillId="36" borderId="18" xfId="58" applyFont="1" applyFill="1" applyBorder="1" applyProtection="1">
      <alignment/>
      <protection/>
    </xf>
    <xf numFmtId="0" fontId="6" fillId="36" borderId="15" xfId="58" applyFont="1" applyFill="1" applyBorder="1" applyProtection="1">
      <alignment/>
      <protection/>
    </xf>
    <xf numFmtId="0" fontId="6" fillId="0" borderId="24" xfId="58" applyFont="1" applyBorder="1" applyProtection="1">
      <alignment/>
      <protection/>
    </xf>
    <xf numFmtId="0" fontId="6" fillId="0" borderId="13" xfId="58" applyFont="1" applyBorder="1" applyProtection="1">
      <alignment/>
      <protection/>
    </xf>
    <xf numFmtId="0" fontId="6" fillId="36" borderId="22" xfId="58" applyFont="1" applyFill="1" applyBorder="1" applyProtection="1">
      <alignment/>
      <protection/>
    </xf>
    <xf numFmtId="0" fontId="6" fillId="0" borderId="13" xfId="58" applyFont="1" applyBorder="1" applyAlignment="1" applyProtection="1">
      <alignment horizontal="centerContinuous"/>
      <protection/>
    </xf>
    <xf numFmtId="0" fontId="6" fillId="0" borderId="19" xfId="58" applyFont="1" applyBorder="1" applyAlignment="1" applyProtection="1">
      <alignment horizontal="centerContinuous"/>
      <protection/>
    </xf>
    <xf numFmtId="0" fontId="6" fillId="0" borderId="12" xfId="58" applyFont="1" applyBorder="1" applyProtection="1">
      <alignment/>
      <protection/>
    </xf>
    <xf numFmtId="0" fontId="6" fillId="0" borderId="21" xfId="58" applyFont="1" applyBorder="1" applyProtection="1">
      <alignment/>
      <protection/>
    </xf>
    <xf numFmtId="0" fontId="6" fillId="0" borderId="25" xfId="58" applyFont="1" applyBorder="1" applyProtection="1">
      <alignment/>
      <protection/>
    </xf>
    <xf numFmtId="0" fontId="6" fillId="0" borderId="11" xfId="58" applyFont="1" applyBorder="1" applyProtection="1">
      <alignment/>
      <protection/>
    </xf>
    <xf numFmtId="172" fontId="6" fillId="0" borderId="0" xfId="58" applyNumberFormat="1" applyFont="1" applyProtection="1">
      <alignment/>
      <protection/>
    </xf>
    <xf numFmtId="0" fontId="6" fillId="0" borderId="12" xfId="58" applyFont="1" applyBorder="1" applyAlignment="1" applyProtection="1">
      <alignment horizontal="centerContinuous"/>
      <protection/>
    </xf>
    <xf numFmtId="0" fontId="6" fillId="0" borderId="24" xfId="58" applyFont="1" applyBorder="1" applyAlignment="1" applyProtection="1">
      <alignment horizontal="centerContinuous"/>
      <protection/>
    </xf>
    <xf numFmtId="0" fontId="6" fillId="0" borderId="21" xfId="58" applyFont="1" applyBorder="1" applyAlignment="1" applyProtection="1">
      <alignment horizontal="center"/>
      <protection/>
    </xf>
    <xf numFmtId="0" fontId="6" fillId="0" borderId="0" xfId="58" applyFont="1" applyAlignment="1" applyProtection="1">
      <alignment horizontal="centerContinuous"/>
      <protection/>
    </xf>
    <xf numFmtId="0" fontId="8" fillId="0" borderId="15" xfId="58" applyFont="1" applyBorder="1" applyAlignment="1" applyProtection="1">
      <alignment horizontal="center"/>
      <protection/>
    </xf>
    <xf numFmtId="0" fontId="8" fillId="0" borderId="0" xfId="58" applyFont="1" applyAlignment="1" applyProtection="1">
      <alignment horizontal="center"/>
      <protection/>
    </xf>
    <xf numFmtId="0" fontId="10" fillId="0" borderId="0" xfId="58" applyFont="1" applyAlignment="1" applyProtection="1">
      <alignment horizontal="center"/>
      <protection/>
    </xf>
    <xf numFmtId="0" fontId="10" fillId="0" borderId="15" xfId="58" applyFont="1" applyBorder="1" applyAlignment="1" applyProtection="1">
      <alignment horizontal="center"/>
      <protection/>
    </xf>
    <xf numFmtId="0" fontId="11" fillId="0" borderId="25" xfId="58" applyFont="1" applyBorder="1" applyProtection="1">
      <alignment/>
      <protection/>
    </xf>
    <xf numFmtId="0" fontId="6" fillId="0" borderId="17" xfId="58" applyFont="1" applyBorder="1" applyProtection="1">
      <alignment/>
      <protection/>
    </xf>
    <xf numFmtId="0" fontId="11" fillId="0" borderId="25" xfId="58" applyFont="1" applyBorder="1" applyAlignment="1" applyProtection="1">
      <alignment horizontal="center"/>
      <protection/>
    </xf>
    <xf numFmtId="176" fontId="6" fillId="0" borderId="11" xfId="58" applyNumberFormat="1" applyFont="1" applyBorder="1" applyProtection="1">
      <alignment/>
      <protection/>
    </xf>
    <xf numFmtId="172" fontId="6" fillId="0" borderId="11" xfId="58" applyNumberFormat="1" applyFont="1" applyBorder="1" applyProtection="1">
      <alignment/>
      <protection/>
    </xf>
    <xf numFmtId="171" fontId="6" fillId="0" borderId="11" xfId="58" applyNumberFormat="1" applyFont="1" applyBorder="1" applyAlignment="1" applyProtection="1">
      <alignment horizontal="centerContinuous"/>
      <protection/>
    </xf>
    <xf numFmtId="0" fontId="12" fillId="37" borderId="24" xfId="58" applyFont="1" applyFill="1" applyBorder="1" applyProtection="1">
      <alignment/>
      <protection/>
    </xf>
    <xf numFmtId="0" fontId="8" fillId="36" borderId="11" xfId="58" applyFont="1" applyFill="1" applyBorder="1" applyProtection="1">
      <alignment/>
      <protection/>
    </xf>
    <xf numFmtId="0" fontId="6" fillId="36" borderId="11" xfId="58" applyFont="1" applyFill="1" applyBorder="1" applyProtection="1">
      <alignment/>
      <protection/>
    </xf>
    <xf numFmtId="176" fontId="6" fillId="0" borderId="11" xfId="58" applyNumberFormat="1" applyFont="1" applyBorder="1" applyAlignment="1" applyProtection="1">
      <alignment horizontal="centerContinuous"/>
      <protection/>
    </xf>
    <xf numFmtId="0" fontId="7" fillId="0" borderId="0" xfId="58" applyFont="1" applyAlignment="1" applyProtection="1">
      <alignment horizontal="centerContinuous"/>
      <protection/>
    </xf>
    <xf numFmtId="0" fontId="6" fillId="0" borderId="0" xfId="58" applyFont="1" applyAlignment="1" applyProtection="1">
      <alignment horizontal="left"/>
      <protection/>
    </xf>
    <xf numFmtId="0" fontId="6" fillId="0" borderId="21" xfId="58" applyFont="1" applyBorder="1" applyAlignment="1" applyProtection="1">
      <alignment horizontal="left"/>
      <protection/>
    </xf>
    <xf numFmtId="0" fontId="7" fillId="0" borderId="0" xfId="58" applyFont="1" applyFill="1" applyAlignment="1" applyProtection="1">
      <alignment horizontal="centerContinuous"/>
      <protection/>
    </xf>
    <xf numFmtId="0" fontId="6" fillId="0" borderId="0" xfId="58" applyFont="1" applyFill="1" applyAlignment="1" applyProtection="1">
      <alignment horizontal="centerContinuous"/>
      <protection/>
    </xf>
    <xf numFmtId="0" fontId="6" fillId="0" borderId="23" xfId="58" applyFont="1" applyBorder="1" applyAlignment="1" applyProtection="1">
      <alignment horizontal="center"/>
      <protection/>
    </xf>
    <xf numFmtId="0" fontId="14" fillId="0" borderId="21" xfId="58" applyFont="1" applyFill="1" applyBorder="1" applyAlignment="1" applyProtection="1">
      <alignment horizontal="left"/>
      <protection/>
    </xf>
    <xf numFmtId="0" fontId="6" fillId="0" borderId="23" xfId="58" applyFont="1" applyBorder="1" applyProtection="1">
      <alignment/>
      <protection/>
    </xf>
    <xf numFmtId="0" fontId="6" fillId="0" borderId="0" xfId="0" applyNumberFormat="1" applyFont="1" applyFill="1" applyAlignment="1">
      <alignment/>
    </xf>
    <xf numFmtId="0" fontId="0" fillId="0" borderId="0" xfId="0" applyNumberFormat="1" applyFill="1" applyAlignment="1">
      <alignment/>
    </xf>
    <xf numFmtId="0" fontId="0" fillId="0" borderId="0" xfId="0" applyNumberFormat="1" applyFill="1" applyAlignment="1">
      <alignment horizontal="left"/>
    </xf>
    <xf numFmtId="0" fontId="6" fillId="0" borderId="0" xfId="0" applyNumberFormat="1" applyFont="1" applyFill="1" applyAlignment="1">
      <alignment horizontal="center"/>
    </xf>
    <xf numFmtId="0" fontId="6" fillId="0" borderId="0" xfId="58" applyNumberFormat="1" applyFont="1" applyFill="1" applyAlignment="1" applyProtection="1">
      <alignment horizontal="center"/>
      <protection/>
    </xf>
    <xf numFmtId="164" fontId="0" fillId="35" borderId="0" xfId="0" applyNumberFormat="1" applyFill="1" applyBorder="1" applyAlignment="1">
      <alignment/>
    </xf>
    <xf numFmtId="0" fontId="0" fillId="0" borderId="0" xfId="58" applyFont="1" applyFill="1" applyProtection="1">
      <alignment/>
      <protection/>
    </xf>
    <xf numFmtId="0" fontId="0" fillId="0" borderId="0" xfId="58" applyFont="1" applyProtection="1">
      <alignment/>
      <protection/>
    </xf>
    <xf numFmtId="0" fontId="0" fillId="38" borderId="0" xfId="58" applyFont="1" applyFill="1" applyProtection="1">
      <alignment/>
      <protection/>
    </xf>
    <xf numFmtId="0" fontId="0" fillId="0" borderId="0" xfId="58" applyFont="1" applyProtection="1">
      <alignment/>
      <protection/>
    </xf>
    <xf numFmtId="0" fontId="0" fillId="0" borderId="0" xfId="58" applyFont="1">
      <alignment/>
      <protection/>
    </xf>
    <xf numFmtId="0" fontId="0" fillId="0" borderId="0" xfId="58" applyFont="1" applyAlignment="1" applyProtection="1">
      <alignment horizontal="left"/>
      <protection/>
    </xf>
    <xf numFmtId="0" fontId="0" fillId="39" borderId="12" xfId="58" applyFont="1" applyFill="1" applyBorder="1" applyAlignment="1" applyProtection="1">
      <alignment horizontal="left"/>
      <protection/>
    </xf>
    <xf numFmtId="0" fontId="0" fillId="39" borderId="24" xfId="58" applyFont="1" applyFill="1" applyBorder="1" applyProtection="1">
      <alignment/>
      <protection/>
    </xf>
    <xf numFmtId="0" fontId="0" fillId="39" borderId="13" xfId="58" applyFont="1" applyFill="1" applyBorder="1" applyProtection="1">
      <alignment/>
      <protection/>
    </xf>
    <xf numFmtId="0" fontId="0" fillId="38" borderId="0" xfId="58" applyFont="1" applyFill="1" applyProtection="1">
      <alignment/>
      <protection/>
    </xf>
    <xf numFmtId="0" fontId="0" fillId="0" borderId="10" xfId="58" applyFont="1" applyBorder="1" applyAlignment="1" applyProtection="1">
      <alignment horizontal="left"/>
      <protection/>
    </xf>
    <xf numFmtId="0" fontId="0" fillId="0" borderId="10" xfId="58" applyFont="1" applyBorder="1" applyProtection="1">
      <alignment/>
      <protection/>
    </xf>
    <xf numFmtId="0" fontId="0" fillId="0" borderId="23" xfId="58" applyFont="1" applyBorder="1" applyProtection="1">
      <alignment/>
      <protection/>
    </xf>
    <xf numFmtId="0" fontId="25" fillId="0" borderId="10" xfId="58" applyFont="1" applyBorder="1" applyProtection="1">
      <alignment/>
      <protection locked="0"/>
    </xf>
    <xf numFmtId="164" fontId="0" fillId="0" borderId="0" xfId="0" applyNumberFormat="1" applyFont="1" applyFill="1" applyBorder="1" applyAlignment="1">
      <alignment/>
    </xf>
    <xf numFmtId="0" fontId="0" fillId="38" borderId="0" xfId="58" applyFont="1" applyFill="1" applyProtection="1">
      <alignment/>
      <protection/>
    </xf>
    <xf numFmtId="0" fontId="0" fillId="0" borderId="0" xfId="58" applyFont="1" applyProtection="1">
      <alignment/>
      <protection/>
    </xf>
    <xf numFmtId="0" fontId="0" fillId="0" borderId="0" xfId="58" applyFont="1" applyAlignment="1" applyProtection="1">
      <alignment horizontal="centerContinuous"/>
      <protection/>
    </xf>
    <xf numFmtId="164" fontId="0" fillId="0" borderId="0" xfId="0" applyNumberFormat="1" applyFont="1" applyFill="1" applyBorder="1" applyAlignment="1">
      <alignment/>
    </xf>
    <xf numFmtId="0" fontId="0" fillId="0" borderId="0" xfId="58" applyFont="1" applyFill="1" applyProtection="1">
      <alignment/>
      <protection/>
    </xf>
    <xf numFmtId="0" fontId="0" fillId="0" borderId="0" xfId="58" applyFont="1" applyFill="1" applyAlignment="1" applyProtection="1">
      <alignment horizontal="centerContinuous"/>
      <protection/>
    </xf>
    <xf numFmtId="0" fontId="0" fillId="37" borderId="12" xfId="58" applyFont="1" applyFill="1" applyBorder="1" applyAlignment="1" applyProtection="1">
      <alignment horizontal="centerContinuous"/>
      <protection/>
    </xf>
    <xf numFmtId="0" fontId="0" fillId="37" borderId="24" xfId="58" applyFont="1" applyFill="1" applyBorder="1" applyAlignment="1" applyProtection="1">
      <alignment horizontal="centerContinuous"/>
      <protection/>
    </xf>
    <xf numFmtId="0" fontId="0" fillId="37" borderId="13" xfId="58" applyFont="1" applyFill="1" applyBorder="1" applyAlignment="1" applyProtection="1">
      <alignment horizontal="centerContinuous"/>
      <protection/>
    </xf>
    <xf numFmtId="0" fontId="0" fillId="0" borderId="11" xfId="58" applyFont="1" applyBorder="1" applyAlignment="1" applyProtection="1">
      <alignment horizontal="center"/>
      <protection/>
    </xf>
    <xf numFmtId="0" fontId="0" fillId="36" borderId="11" xfId="58" applyFont="1" applyFill="1" applyBorder="1" applyProtection="1">
      <alignment/>
      <protection/>
    </xf>
    <xf numFmtId="0" fontId="0" fillId="0" borderId="0" xfId="58" applyFont="1" applyAlignment="1" applyProtection="1">
      <alignment horizontal="center"/>
      <protection/>
    </xf>
    <xf numFmtId="0" fontId="25" fillId="35" borderId="11" xfId="58" applyFont="1" applyFill="1" applyBorder="1" applyAlignment="1" applyProtection="1">
      <alignment horizontal="right"/>
      <protection locked="0"/>
    </xf>
    <xf numFmtId="0" fontId="0" fillId="36" borderId="11" xfId="58" applyFont="1" applyFill="1" applyBorder="1" applyProtection="1">
      <alignment/>
      <protection/>
    </xf>
    <xf numFmtId="0" fontId="0" fillId="37" borderId="12" xfId="58" applyFont="1" applyFill="1" applyBorder="1" applyProtection="1">
      <alignment/>
      <protection/>
    </xf>
    <xf numFmtId="0" fontId="0" fillId="37" borderId="24" xfId="58" applyFont="1" applyFill="1" applyBorder="1" applyAlignment="1" applyProtection="1">
      <alignment horizontal="center"/>
      <protection/>
    </xf>
    <xf numFmtId="0" fontId="0" fillId="37" borderId="24" xfId="58" applyFont="1" applyFill="1" applyBorder="1" applyProtection="1">
      <alignment/>
      <protection/>
    </xf>
    <xf numFmtId="0" fontId="0" fillId="0" borderId="25" xfId="58" applyFont="1" applyBorder="1" applyProtection="1">
      <alignment/>
      <protection/>
    </xf>
    <xf numFmtId="0" fontId="0" fillId="37" borderId="11" xfId="58" applyFont="1" applyFill="1" applyBorder="1" applyAlignment="1" applyProtection="1">
      <alignment horizontal="center"/>
      <protection/>
    </xf>
    <xf numFmtId="0" fontId="25" fillId="35" borderId="11" xfId="58" applyFont="1" applyFill="1" applyBorder="1" applyAlignment="1" applyProtection="1">
      <alignment horizontal="center"/>
      <protection locked="0"/>
    </xf>
    <xf numFmtId="0" fontId="25" fillId="35" borderId="11" xfId="58" applyFont="1" applyFill="1" applyBorder="1" applyProtection="1">
      <alignment/>
      <protection locked="0"/>
    </xf>
    <xf numFmtId="0" fontId="0" fillId="0" borderId="11" xfId="58" applyFont="1" applyBorder="1" applyProtection="1">
      <alignment/>
      <protection/>
    </xf>
    <xf numFmtId="0" fontId="0" fillId="0" borderId="16" xfId="58" applyFont="1" applyBorder="1" applyProtection="1">
      <alignment/>
      <protection/>
    </xf>
    <xf numFmtId="0" fontId="0" fillId="0" borderId="24" xfId="58" applyFont="1" applyFill="1" applyBorder="1" applyProtection="1">
      <alignment/>
      <protection/>
    </xf>
    <xf numFmtId="171" fontId="0" fillId="0" borderId="24" xfId="58" applyNumberFormat="1" applyFont="1" applyFill="1" applyBorder="1" applyProtection="1">
      <alignment/>
      <protection/>
    </xf>
    <xf numFmtId="0" fontId="0" fillId="0" borderId="0" xfId="58" applyFont="1" applyFill="1" applyAlignment="1" applyProtection="1">
      <alignment horizontal="center"/>
      <protection/>
    </xf>
    <xf numFmtId="0" fontId="0" fillId="0" borderId="0" xfId="58" applyFont="1" applyFill="1" applyAlignment="1" applyProtection="1">
      <alignment horizontal="centerContinuous"/>
      <protection/>
    </xf>
    <xf numFmtId="0" fontId="0" fillId="0" borderId="0" xfId="58" applyFont="1" applyFill="1" applyProtection="1">
      <alignment/>
      <protection/>
    </xf>
    <xf numFmtId="0" fontId="0" fillId="0" borderId="0" xfId="58" applyFont="1" applyFill="1" applyAlignment="1" applyProtection="1">
      <alignment/>
      <protection/>
    </xf>
    <xf numFmtId="0" fontId="0" fillId="0" borderId="0" xfId="58" applyFont="1">
      <alignment/>
      <protection/>
    </xf>
    <xf numFmtId="0" fontId="0" fillId="0" borderId="0" xfId="58" applyFont="1" applyAlignment="1" applyProtection="1">
      <alignment horizontal="center"/>
      <protection/>
    </xf>
    <xf numFmtId="0" fontId="0" fillId="39" borderId="12" xfId="58" applyFont="1" applyFill="1" applyBorder="1" applyAlignment="1" applyProtection="1">
      <alignment/>
      <protection/>
    </xf>
    <xf numFmtId="0" fontId="0" fillId="39" borderId="24" xfId="58" applyFont="1" applyFill="1" applyBorder="1" applyProtection="1">
      <alignment/>
      <protection/>
    </xf>
    <xf numFmtId="0" fontId="0" fillId="39" borderId="13" xfId="58" applyFont="1" applyFill="1" applyBorder="1" applyProtection="1">
      <alignment/>
      <protection/>
    </xf>
    <xf numFmtId="0" fontId="0" fillId="40" borderId="0" xfId="58" applyFont="1" applyFill="1" applyAlignment="1" applyProtection="1">
      <alignment horizontal="centerContinuous"/>
      <protection/>
    </xf>
    <xf numFmtId="0" fontId="0" fillId="40" borderId="0" xfId="58" applyFont="1" applyFill="1" applyAlignment="1" applyProtection="1">
      <alignment horizontal="left"/>
      <protection/>
    </xf>
    <xf numFmtId="0" fontId="0" fillId="40" borderId="0" xfId="58" applyFont="1" applyFill="1" applyProtection="1">
      <alignment/>
      <protection/>
    </xf>
    <xf numFmtId="0" fontId="0" fillId="40" borderId="0" xfId="58" applyFont="1" applyFill="1" applyAlignment="1" applyProtection="1">
      <alignment horizontal="center"/>
      <protection/>
    </xf>
    <xf numFmtId="0" fontId="25" fillId="35" borderId="24" xfId="58" applyFont="1" applyFill="1" applyBorder="1" applyProtection="1">
      <alignment/>
      <protection locked="0"/>
    </xf>
    <xf numFmtId="0" fontId="0" fillId="0" borderId="25" xfId="58" applyFont="1" applyBorder="1" applyProtection="1">
      <alignment/>
      <protection/>
    </xf>
    <xf numFmtId="0" fontId="0" fillId="39" borderId="0" xfId="58" applyFont="1" applyFill="1" applyProtection="1">
      <alignment/>
      <protection/>
    </xf>
    <xf numFmtId="0" fontId="0" fillId="39" borderId="0" xfId="58" applyFont="1" applyFill="1" applyAlignment="1" applyProtection="1">
      <alignment horizontal="center"/>
      <protection/>
    </xf>
    <xf numFmtId="0" fontId="0" fillId="39" borderId="0" xfId="58" applyFont="1" applyFill="1" applyAlignment="1" applyProtection="1">
      <alignment horizontal="centerContinuous"/>
      <protection/>
    </xf>
    <xf numFmtId="0" fontId="25" fillId="0" borderId="11" xfId="58" applyFont="1" applyBorder="1" applyProtection="1">
      <alignment/>
      <protection/>
    </xf>
    <xf numFmtId="0" fontId="0" fillId="41" borderId="12" xfId="58" applyFont="1" applyFill="1" applyBorder="1" applyAlignment="1" applyProtection="1">
      <alignment horizontal="centerContinuous"/>
      <protection/>
    </xf>
    <xf numFmtId="0" fontId="0" fillId="41" borderId="24" xfId="58" applyFont="1" applyFill="1" applyBorder="1" applyAlignment="1" applyProtection="1">
      <alignment horizontal="centerContinuous"/>
      <protection/>
    </xf>
    <xf numFmtId="0" fontId="0" fillId="41" borderId="13" xfId="58" applyFont="1" applyFill="1" applyBorder="1" applyAlignment="1" applyProtection="1">
      <alignment horizontal="centerContinuous"/>
      <protection/>
    </xf>
    <xf numFmtId="0" fontId="0" fillId="41" borderId="13" xfId="58" applyFont="1" applyFill="1" applyBorder="1" applyProtection="1">
      <alignment/>
      <protection/>
    </xf>
    <xf numFmtId="0" fontId="25" fillId="0" borderId="24" xfId="58" applyFont="1" applyBorder="1" applyProtection="1">
      <alignment/>
      <protection locked="0"/>
    </xf>
    <xf numFmtId="0" fontId="0" fillId="0" borderId="24" xfId="58" applyFont="1" applyBorder="1" applyProtection="1">
      <alignment/>
      <protection/>
    </xf>
    <xf numFmtId="0" fontId="25" fillId="0" borderId="13" xfId="58" applyFont="1" applyBorder="1" applyProtection="1">
      <alignment/>
      <protection locked="0"/>
    </xf>
    <xf numFmtId="0" fontId="0" fillId="41" borderId="21" xfId="58" applyFont="1" applyFill="1" applyBorder="1" applyAlignment="1" applyProtection="1">
      <alignment horizontal="center"/>
      <protection/>
    </xf>
    <xf numFmtId="0" fontId="0" fillId="41" borderId="23" xfId="58" applyFont="1" applyFill="1" applyBorder="1" applyProtection="1">
      <alignment/>
      <protection/>
    </xf>
    <xf numFmtId="0" fontId="0" fillId="39" borderId="12" xfId="58" applyFont="1" applyFill="1" applyBorder="1" applyAlignment="1" applyProtection="1">
      <alignment horizontal="centerContinuous"/>
      <protection/>
    </xf>
    <xf numFmtId="0" fontId="0" fillId="39" borderId="24" xfId="58" applyFont="1" applyFill="1" applyBorder="1" applyAlignment="1" applyProtection="1">
      <alignment horizontal="centerContinuous"/>
      <protection/>
    </xf>
    <xf numFmtId="0" fontId="25" fillId="39" borderId="24" xfId="58" applyFont="1" applyFill="1" applyBorder="1" applyAlignment="1" applyProtection="1">
      <alignment horizontal="centerContinuous"/>
      <protection locked="0"/>
    </xf>
    <xf numFmtId="0" fontId="0" fillId="39" borderId="13" xfId="58" applyFont="1" applyFill="1" applyBorder="1" applyAlignment="1" applyProtection="1">
      <alignment horizontal="centerContinuous"/>
      <protection/>
    </xf>
    <xf numFmtId="0" fontId="0" fillId="39" borderId="12" xfId="58" applyFont="1" applyFill="1" applyBorder="1" applyAlignment="1" applyProtection="1">
      <alignment horizontal="center"/>
      <protection/>
    </xf>
    <xf numFmtId="0" fontId="0" fillId="39" borderId="24" xfId="58" applyFont="1" applyFill="1" applyBorder="1" applyAlignment="1" applyProtection="1">
      <alignment horizontal="center"/>
      <protection/>
    </xf>
    <xf numFmtId="0" fontId="0" fillId="42" borderId="0" xfId="58" applyFont="1" applyFill="1">
      <alignment/>
      <protection/>
    </xf>
    <xf numFmtId="177" fontId="0" fillId="0" borderId="0" xfId="58" applyNumberFormat="1" applyFont="1" applyAlignment="1" applyProtection="1">
      <alignment horizontal="center"/>
      <protection/>
    </xf>
    <xf numFmtId="0" fontId="25" fillId="0" borderId="0" xfId="58" applyFont="1" applyProtection="1">
      <alignment/>
      <protection locked="0"/>
    </xf>
    <xf numFmtId="0" fontId="0" fillId="0" borderId="0" xfId="58" applyFont="1" applyAlignment="1">
      <alignment horizontal="center"/>
      <protection/>
    </xf>
    <xf numFmtId="177" fontId="0" fillId="0" borderId="0" xfId="58" applyNumberFormat="1" applyFont="1" applyProtection="1">
      <alignment/>
      <protection/>
    </xf>
    <xf numFmtId="0" fontId="20" fillId="0" borderId="0" xfId="57" applyFont="1" applyProtection="1">
      <alignment/>
      <protection/>
    </xf>
    <xf numFmtId="164" fontId="0" fillId="0" borderId="0" xfId="0" applyNumberFormat="1" applyFill="1" applyAlignment="1" applyProtection="1">
      <alignment horizontal="left"/>
      <protection locked="0"/>
    </xf>
    <xf numFmtId="0" fontId="0" fillId="35" borderId="26" xfId="0" applyNumberFormat="1" applyFill="1" applyBorder="1" applyAlignment="1" applyProtection="1">
      <alignment horizontal="center"/>
      <protection locked="0"/>
    </xf>
    <xf numFmtId="0" fontId="18" fillId="35" borderId="10" xfId="57" applyFont="1" applyFill="1" applyBorder="1" applyProtection="1">
      <alignment/>
      <protection locked="0"/>
    </xf>
    <xf numFmtId="0" fontId="18" fillId="0" borderId="0" xfId="57" applyFont="1" applyBorder="1" applyProtection="1">
      <alignment/>
      <protection/>
    </xf>
    <xf numFmtId="168" fontId="19" fillId="0" borderId="11" xfId="57" applyNumberFormat="1" applyFont="1" applyBorder="1" applyAlignment="1" applyProtection="1">
      <alignment horizontal="center"/>
      <protection/>
    </xf>
    <xf numFmtId="0" fontId="27" fillId="0" borderId="0" xfId="57" applyFont="1" applyAlignment="1" applyProtection="1">
      <alignment horizontal="centerContinuous" vertical="center"/>
      <protection/>
    </xf>
    <xf numFmtId="0" fontId="23" fillId="0" borderId="0" xfId="57" applyFont="1" applyAlignment="1" applyProtection="1">
      <alignment horizontal="centerContinuous" vertical="center"/>
      <protection/>
    </xf>
    <xf numFmtId="0" fontId="23" fillId="0" borderId="0" xfId="57" applyFont="1">
      <alignment/>
      <protection/>
    </xf>
    <xf numFmtId="0" fontId="23" fillId="0" borderId="0" xfId="57" applyFont="1" applyProtection="1">
      <alignment/>
      <protection/>
    </xf>
    <xf numFmtId="0" fontId="21" fillId="0" borderId="0" xfId="57" applyFont="1" applyProtection="1">
      <alignment/>
      <protection/>
    </xf>
    <xf numFmtId="0" fontId="21" fillId="0" borderId="0" xfId="57" applyFont="1" applyAlignment="1" applyProtection="1">
      <alignment horizontal="right"/>
      <protection/>
    </xf>
    <xf numFmtId="0" fontId="23" fillId="0" borderId="10" xfId="57" applyFont="1" applyBorder="1" applyAlignment="1" applyProtection="1">
      <alignment horizontal="centerContinuous"/>
      <protection/>
    </xf>
    <xf numFmtId="0" fontId="23" fillId="0" borderId="10" xfId="57" applyFont="1" applyBorder="1" applyAlignment="1" applyProtection="1">
      <alignment horizontal="center"/>
      <protection/>
    </xf>
    <xf numFmtId="0" fontId="23" fillId="0" borderId="0" xfId="57" applyFont="1" applyProtection="1">
      <alignment/>
      <protection/>
    </xf>
    <xf numFmtId="171" fontId="23" fillId="0" borderId="11" xfId="57" applyNumberFormat="1" applyFont="1" applyBorder="1" applyProtection="1">
      <alignment/>
      <protection/>
    </xf>
    <xf numFmtId="172" fontId="23" fillId="0" borderId="27" xfId="57" applyNumberFormat="1" applyFont="1" applyBorder="1" applyProtection="1">
      <alignment/>
      <protection/>
    </xf>
    <xf numFmtId="0" fontId="23" fillId="0" borderId="14" xfId="57" applyFont="1" applyBorder="1" applyProtection="1">
      <alignment/>
      <protection/>
    </xf>
    <xf numFmtId="0" fontId="23" fillId="0" borderId="0" xfId="57" applyFont="1" applyAlignment="1" applyProtection="1">
      <alignment horizontal="center" vertical="center"/>
      <protection/>
    </xf>
    <xf numFmtId="0" fontId="23" fillId="0" borderId="0" xfId="57" applyFont="1" applyBorder="1" applyProtection="1">
      <alignment/>
      <protection/>
    </xf>
    <xf numFmtId="171" fontId="23" fillId="0" borderId="27" xfId="57" applyNumberFormat="1" applyFont="1" applyBorder="1" applyProtection="1">
      <alignment/>
      <protection/>
    </xf>
    <xf numFmtId="172" fontId="23" fillId="0" borderId="11" xfId="57" applyNumberFormat="1" applyFont="1" applyBorder="1" applyProtection="1">
      <alignment/>
      <protection/>
    </xf>
    <xf numFmtId="168" fontId="23" fillId="0" borderId="27" xfId="57" applyNumberFormat="1" applyFont="1" applyBorder="1" applyProtection="1">
      <alignment/>
      <protection/>
    </xf>
    <xf numFmtId="0" fontId="23" fillId="0" borderId="14" xfId="57" applyFont="1" applyBorder="1">
      <alignment/>
      <protection/>
    </xf>
    <xf numFmtId="0" fontId="26" fillId="0" borderId="0" xfId="57" applyFont="1" applyProtection="1">
      <alignment/>
      <protection/>
    </xf>
    <xf numFmtId="0" fontId="23" fillId="35" borderId="11" xfId="57" applyFont="1" applyFill="1" applyBorder="1" applyAlignment="1" applyProtection="1">
      <alignment horizontal="center"/>
      <protection locked="0"/>
    </xf>
    <xf numFmtId="0" fontId="23" fillId="35" borderId="11" xfId="57" applyFont="1" applyFill="1" applyBorder="1" applyProtection="1">
      <alignment/>
      <protection locked="0"/>
    </xf>
    <xf numFmtId="168" fontId="23" fillId="35" borderId="11" xfId="57" applyNumberFormat="1" applyFont="1" applyFill="1" applyBorder="1" applyProtection="1">
      <alignment/>
      <protection locked="0"/>
    </xf>
    <xf numFmtId="173" fontId="23" fillId="35" borderId="11" xfId="57" applyNumberFormat="1" applyFont="1" applyFill="1" applyBorder="1" applyProtection="1">
      <alignment/>
      <protection locked="0"/>
    </xf>
    <xf numFmtId="172" fontId="23" fillId="35" borderId="11" xfId="57" applyNumberFormat="1" applyFont="1" applyFill="1" applyBorder="1" applyProtection="1">
      <alignment/>
      <protection locked="0"/>
    </xf>
    <xf numFmtId="0" fontId="28" fillId="0" borderId="0" xfId="57" applyFont="1" applyProtection="1">
      <alignment/>
      <protection/>
    </xf>
    <xf numFmtId="0" fontId="18" fillId="0" borderId="10" xfId="57" applyFont="1" applyBorder="1" applyAlignment="1" applyProtection="1">
      <alignment horizontal="center"/>
      <protection/>
    </xf>
    <xf numFmtId="0" fontId="18" fillId="35" borderId="10" xfId="57" applyFont="1" applyFill="1" applyBorder="1" applyAlignment="1" applyProtection="1">
      <alignment horizontal="center"/>
      <protection locked="0"/>
    </xf>
    <xf numFmtId="0" fontId="16" fillId="0" borderId="0" xfId="57" applyFont="1" applyProtection="1">
      <alignment/>
      <protection/>
    </xf>
    <xf numFmtId="0" fontId="18" fillId="0" borderId="0" xfId="57" applyFont="1" applyProtection="1">
      <alignment/>
      <protection/>
    </xf>
    <xf numFmtId="169" fontId="29" fillId="0" borderId="0" xfId="57" applyNumberFormat="1" applyFont="1" applyBorder="1" applyProtection="1">
      <alignment/>
      <protection/>
    </xf>
    <xf numFmtId="0" fontId="21" fillId="0" borderId="0" xfId="57" applyFont="1" applyProtection="1">
      <alignment/>
      <protection/>
    </xf>
    <xf numFmtId="168" fontId="26" fillId="0" borderId="10" xfId="57" applyNumberFormat="1" applyFont="1" applyFill="1" applyBorder="1" applyAlignment="1" applyProtection="1">
      <alignment horizontal="center"/>
      <protection/>
    </xf>
    <xf numFmtId="164" fontId="0" fillId="2" borderId="0" xfId="0" applyNumberFormat="1" applyAlignment="1" applyProtection="1">
      <alignment/>
      <protection/>
    </xf>
    <xf numFmtId="0" fontId="18" fillId="0" borderId="10" xfId="57" applyFont="1" applyBorder="1" applyProtection="1">
      <alignment/>
      <protection/>
    </xf>
    <xf numFmtId="0" fontId="23" fillId="0" borderId="11" xfId="57" applyFont="1" applyBorder="1" applyAlignment="1" applyProtection="1">
      <alignment horizontal="center"/>
      <protection/>
    </xf>
    <xf numFmtId="164" fontId="30" fillId="35" borderId="0" xfId="0" applyNumberFormat="1" applyFont="1" applyFill="1" applyAlignment="1">
      <alignment/>
    </xf>
    <xf numFmtId="0" fontId="0" fillId="43" borderId="0" xfId="0" applyNumberFormat="1" applyFill="1" applyAlignment="1">
      <alignment/>
    </xf>
    <xf numFmtId="0" fontId="0" fillId="43" borderId="0" xfId="0" applyNumberFormat="1" applyFill="1" applyAlignment="1">
      <alignment horizontal="left"/>
    </xf>
    <xf numFmtId="165" fontId="0" fillId="43" borderId="0" xfId="0" applyNumberFormat="1" applyFill="1" applyAlignment="1">
      <alignment horizontal="center"/>
    </xf>
    <xf numFmtId="165" fontId="0" fillId="43" borderId="0" xfId="0" applyNumberFormat="1" applyFill="1" applyAlignment="1">
      <alignment/>
    </xf>
    <xf numFmtId="176" fontId="0" fillId="0" borderId="24" xfId="58" applyNumberFormat="1" applyFont="1" applyFill="1" applyBorder="1" applyProtection="1">
      <alignment/>
      <protection/>
    </xf>
    <xf numFmtId="0" fontId="25" fillId="0" borderId="0" xfId="58" applyFont="1" applyBorder="1" applyProtection="1">
      <alignment/>
      <protection locked="0"/>
    </xf>
    <xf numFmtId="0" fontId="33" fillId="0" borderId="11" xfId="58" applyFont="1" applyFill="1" applyBorder="1" applyAlignment="1" applyProtection="1">
      <alignment horizontal="right"/>
      <protection locked="0"/>
    </xf>
    <xf numFmtId="0" fontId="33" fillId="35" borderId="11" xfId="58" applyFont="1" applyFill="1" applyBorder="1" applyAlignment="1" applyProtection="1">
      <alignment horizontal="right"/>
      <protection locked="0"/>
    </xf>
    <xf numFmtId="0" fontId="6" fillId="36" borderId="18" xfId="58" applyFont="1" applyFill="1" applyBorder="1" applyAlignment="1" applyProtection="1">
      <alignment horizontal="center"/>
      <protection/>
    </xf>
    <xf numFmtId="171" fontId="6" fillId="0" borderId="19" xfId="58" applyNumberFormat="1" applyFont="1" applyBorder="1" applyAlignment="1" applyProtection="1">
      <alignment horizontal="center"/>
      <protection/>
    </xf>
    <xf numFmtId="176" fontId="16" fillId="0" borderId="24" xfId="58" applyNumberFormat="1" applyFont="1" applyFill="1" applyBorder="1" applyProtection="1">
      <alignment/>
      <protection/>
    </xf>
    <xf numFmtId="164" fontId="0" fillId="35" borderId="0" xfId="0" applyNumberFormat="1" applyFont="1" applyFill="1" applyAlignment="1">
      <alignment/>
    </xf>
    <xf numFmtId="164" fontId="34" fillId="2" borderId="0" xfId="0" applyNumberFormat="1" applyFont="1" applyAlignment="1">
      <alignment/>
    </xf>
    <xf numFmtId="164" fontId="16" fillId="2" borderId="0" xfId="0" applyNumberFormat="1" applyFont="1" applyAlignment="1">
      <alignment/>
    </xf>
    <xf numFmtId="164" fontId="33" fillId="2" borderId="0" xfId="0" applyNumberFormat="1" applyFont="1" applyAlignment="1">
      <alignment/>
    </xf>
    <xf numFmtId="164" fontId="33" fillId="2" borderId="0" xfId="0" applyFont="1" applyAlignment="1">
      <alignment/>
    </xf>
    <xf numFmtId="0" fontId="16" fillId="2" borderId="0" xfId="0" applyNumberFormat="1" applyFont="1" applyAlignment="1">
      <alignment/>
    </xf>
    <xf numFmtId="171" fontId="25" fillId="35" borderId="12" xfId="58" applyNumberFormat="1" applyFont="1" applyFill="1" applyBorder="1" applyProtection="1">
      <alignment/>
      <protection locked="0"/>
    </xf>
    <xf numFmtId="0" fontId="6" fillId="44" borderId="12" xfId="58" applyFont="1" applyFill="1" applyBorder="1" applyAlignment="1" applyProtection="1">
      <alignment horizontal="centerContinuous"/>
      <protection/>
    </xf>
    <xf numFmtId="0" fontId="0" fillId="44" borderId="19" xfId="58" applyFont="1" applyFill="1" applyBorder="1" applyAlignment="1" applyProtection="1">
      <alignment horizontal="centerContinuous"/>
      <protection/>
    </xf>
    <xf numFmtId="0" fontId="6" fillId="44" borderId="24" xfId="58" applyFont="1" applyFill="1" applyBorder="1" applyAlignment="1" applyProtection="1">
      <alignment horizontal="centerContinuous"/>
      <protection/>
    </xf>
    <xf numFmtId="0" fontId="6" fillId="44" borderId="13" xfId="58" applyFont="1" applyFill="1" applyBorder="1" applyAlignment="1" applyProtection="1">
      <alignment horizontal="centerContinuous"/>
      <protection/>
    </xf>
    <xf numFmtId="0" fontId="6" fillId="44" borderId="12" xfId="58" applyFont="1" applyFill="1" applyBorder="1" applyAlignment="1" applyProtection="1">
      <alignment horizontal="left"/>
      <protection/>
    </xf>
    <xf numFmtId="0" fontId="6" fillId="44" borderId="24" xfId="58" applyFont="1" applyFill="1" applyBorder="1" applyProtection="1">
      <alignment/>
      <protection/>
    </xf>
    <xf numFmtId="0" fontId="6" fillId="44" borderId="21" xfId="58" applyFont="1" applyFill="1" applyBorder="1" applyAlignment="1" applyProtection="1">
      <alignment horizontal="centerContinuous"/>
      <protection/>
    </xf>
    <xf numFmtId="172" fontId="6" fillId="44" borderId="10" xfId="58" applyNumberFormat="1" applyFont="1" applyFill="1" applyBorder="1" applyAlignment="1" applyProtection="1">
      <alignment horizontal="centerContinuous"/>
      <protection/>
    </xf>
    <xf numFmtId="0" fontId="6" fillId="44" borderId="10" xfId="58" applyFont="1" applyFill="1" applyBorder="1" applyAlignment="1" applyProtection="1">
      <alignment horizontal="centerContinuous"/>
      <protection/>
    </xf>
    <xf numFmtId="172" fontId="6" fillId="44" borderId="24" xfId="58" applyNumberFormat="1" applyFont="1" applyFill="1" applyBorder="1" applyAlignment="1" applyProtection="1">
      <alignment horizontal="centerContinuous"/>
      <protection/>
    </xf>
    <xf numFmtId="0" fontId="8" fillId="44" borderId="24" xfId="58" applyFont="1" applyFill="1" applyBorder="1" applyAlignment="1" applyProtection="1">
      <alignment horizontal="centerContinuous"/>
      <protection/>
    </xf>
    <xf numFmtId="0" fontId="0" fillId="44" borderId="0" xfId="58" applyFont="1" applyFill="1" applyAlignment="1" applyProtection="1">
      <alignment horizontal="centerContinuous"/>
      <protection/>
    </xf>
    <xf numFmtId="0" fontId="8" fillId="44" borderId="12" xfId="58" applyFont="1" applyFill="1" applyBorder="1" applyAlignment="1" applyProtection="1">
      <alignment horizontal="centerContinuous"/>
      <protection/>
    </xf>
    <xf numFmtId="0" fontId="6" fillId="44" borderId="11" xfId="58" applyFont="1" applyFill="1" applyBorder="1" applyAlignment="1" applyProtection="1">
      <alignment horizontal="center"/>
      <protection/>
    </xf>
    <xf numFmtId="0" fontId="6" fillId="44" borderId="12" xfId="58" applyFont="1" applyFill="1" applyBorder="1" applyAlignment="1" applyProtection="1">
      <alignment horizontal="center"/>
      <protection/>
    </xf>
    <xf numFmtId="0" fontId="6" fillId="44" borderId="24" xfId="58" applyFont="1" applyFill="1" applyBorder="1" applyAlignment="1" applyProtection="1">
      <alignment horizontal="center"/>
      <protection/>
    </xf>
    <xf numFmtId="0" fontId="8" fillId="44" borderId="11" xfId="58" applyFont="1" applyFill="1" applyBorder="1" applyAlignment="1" applyProtection="1">
      <alignment horizontal="center"/>
      <protection/>
    </xf>
    <xf numFmtId="0" fontId="8" fillId="44" borderId="11" xfId="58" applyFont="1" applyFill="1" applyBorder="1" applyProtection="1">
      <alignment/>
      <protection/>
    </xf>
    <xf numFmtId="0" fontId="8" fillId="44" borderId="11" xfId="58" applyFont="1" applyFill="1" applyBorder="1" applyAlignment="1" applyProtection="1">
      <alignment horizontal="right"/>
      <protection/>
    </xf>
    <xf numFmtId="172" fontId="8" fillId="44" borderId="11" xfId="58" applyNumberFormat="1" applyFont="1" applyFill="1" applyBorder="1" applyAlignment="1" applyProtection="1">
      <alignment horizontal="center"/>
      <protection/>
    </xf>
    <xf numFmtId="12" fontId="6" fillId="0" borderId="15" xfId="58" applyNumberFormat="1" applyFont="1" applyBorder="1" applyAlignment="1" applyProtection="1">
      <alignment horizontal="center"/>
      <protection/>
    </xf>
    <xf numFmtId="0" fontId="0" fillId="0" borderId="0" xfId="58" applyFont="1" applyAlignment="1" applyProtection="1" quotePrefix="1">
      <alignment horizontal="center"/>
      <protection/>
    </xf>
    <xf numFmtId="0" fontId="6" fillId="36" borderId="15" xfId="58" applyFont="1" applyFill="1" applyBorder="1" applyProtection="1">
      <alignment/>
      <protection hidden="1"/>
    </xf>
    <xf numFmtId="0" fontId="6" fillId="36" borderId="15" xfId="58" applyFont="1" applyFill="1" applyBorder="1" applyProtection="1">
      <alignment/>
      <protection/>
    </xf>
    <xf numFmtId="171" fontId="6" fillId="0" borderId="18" xfId="58" applyNumberFormat="1" applyFont="1" applyBorder="1" applyAlignment="1" applyProtection="1">
      <alignment horizontal="center"/>
      <protection/>
    </xf>
    <xf numFmtId="0" fontId="0" fillId="41" borderId="24" xfId="58" applyFont="1" applyFill="1" applyBorder="1" applyProtection="1">
      <alignment/>
      <protection/>
    </xf>
    <xf numFmtId="0" fontId="35" fillId="0" borderId="10" xfId="58" applyFont="1" applyBorder="1" applyProtection="1">
      <alignment/>
      <protection locked="0"/>
    </xf>
    <xf numFmtId="0" fontId="35" fillId="35" borderId="21" xfId="58" applyFont="1" applyFill="1" applyBorder="1" applyProtection="1">
      <alignment/>
      <protection locked="0"/>
    </xf>
    <xf numFmtId="0" fontId="35" fillId="0" borderId="10" xfId="58" applyFont="1" applyBorder="1" applyProtection="1">
      <alignment/>
      <protection/>
    </xf>
    <xf numFmtId="0" fontId="35" fillId="35" borderId="10" xfId="58" applyFont="1" applyFill="1" applyBorder="1" applyProtection="1">
      <alignment/>
      <protection locked="0"/>
    </xf>
    <xf numFmtId="0" fontId="0" fillId="41" borderId="12" xfId="58" applyFont="1" applyFill="1" applyBorder="1" applyAlignment="1" applyProtection="1">
      <alignment/>
      <protection/>
    </xf>
    <xf numFmtId="0" fontId="35" fillId="0" borderId="24" xfId="58" applyFont="1" applyBorder="1" applyProtection="1">
      <alignment/>
      <protection locked="0"/>
    </xf>
    <xf numFmtId="0" fontId="35" fillId="0" borderId="13" xfId="58" applyFont="1" applyBorder="1" applyProtection="1">
      <alignment/>
      <protection/>
    </xf>
    <xf numFmtId="0" fontId="35" fillId="0" borderId="23" xfId="58" applyFont="1" applyBorder="1" applyProtection="1">
      <alignment/>
      <protection/>
    </xf>
    <xf numFmtId="0" fontId="35" fillId="0" borderId="14" xfId="58" applyFont="1" applyBorder="1" applyProtection="1">
      <alignment/>
      <protection locked="0"/>
    </xf>
    <xf numFmtId="0" fontId="35" fillId="0" borderId="28" xfId="58" applyFont="1" applyBorder="1" applyProtection="1">
      <alignment/>
      <protection/>
    </xf>
    <xf numFmtId="0" fontId="6" fillId="0" borderId="0" xfId="58" applyFont="1" applyAlignment="1">
      <alignment horizontal="center"/>
      <protection/>
    </xf>
    <xf numFmtId="0" fontId="35" fillId="35" borderId="10" xfId="58" applyFont="1" applyFill="1" applyBorder="1" applyAlignment="1" applyProtection="1">
      <alignment horizontal="left"/>
      <protection locked="0"/>
    </xf>
    <xf numFmtId="49" fontId="35" fillId="35" borderId="10" xfId="58" applyNumberFormat="1" applyFont="1" applyFill="1" applyBorder="1" applyAlignment="1" applyProtection="1">
      <alignment horizontal="left"/>
      <protection locked="0"/>
    </xf>
    <xf numFmtId="165" fontId="35" fillId="35" borderId="10" xfId="58" applyNumberFormat="1" applyFont="1" applyFill="1" applyBorder="1" applyAlignment="1" applyProtection="1">
      <alignment horizontal="left"/>
      <protection locked="0"/>
    </xf>
    <xf numFmtId="0" fontId="35" fillId="35" borderId="0" xfId="58" applyFont="1" applyFill="1" applyBorder="1" applyAlignment="1" applyProtection="1">
      <alignment horizontal="left"/>
      <protection locked="0"/>
    </xf>
    <xf numFmtId="0" fontId="35" fillId="35" borderId="21" xfId="58" applyFont="1" applyFill="1" applyBorder="1" applyAlignment="1" applyProtection="1">
      <alignment horizontal="left"/>
      <protection locked="0"/>
    </xf>
    <xf numFmtId="164" fontId="0" fillId="0" borderId="0" xfId="0" applyNumberFormat="1" applyFont="1" applyFill="1" applyBorder="1" applyAlignment="1">
      <alignment horizontal="right"/>
    </xf>
    <xf numFmtId="164" fontId="6" fillId="0" borderId="10" xfId="58" applyNumberFormat="1" applyFont="1" applyBorder="1" applyAlignment="1" applyProtection="1">
      <alignment horizontal="center"/>
      <protection/>
    </xf>
    <xf numFmtId="0" fontId="0" fillId="0" borderId="0" xfId="0" applyNumberFormat="1" applyFont="1" applyFill="1" applyBorder="1" applyAlignment="1">
      <alignment horizontal="center"/>
    </xf>
    <xf numFmtId="49" fontId="25" fillId="35" borderId="24" xfId="58" applyNumberFormat="1" applyFont="1" applyFill="1" applyBorder="1" applyProtection="1">
      <alignment/>
      <protection locked="0"/>
    </xf>
    <xf numFmtId="49" fontId="35" fillId="35" borderId="12" xfId="58" applyNumberFormat="1" applyFont="1" applyFill="1" applyBorder="1" applyProtection="1">
      <alignment/>
      <protection locked="0"/>
    </xf>
    <xf numFmtId="49" fontId="35" fillId="35" borderId="21" xfId="58" applyNumberFormat="1" applyFont="1" applyFill="1" applyBorder="1" applyProtection="1">
      <alignment/>
      <protection locked="0"/>
    </xf>
    <xf numFmtId="49" fontId="35" fillId="35" borderId="29" xfId="58" applyNumberFormat="1" applyFont="1" applyFill="1" applyBorder="1" applyProtection="1">
      <alignment/>
      <protection locked="0"/>
    </xf>
    <xf numFmtId="0" fontId="0" fillId="0" borderId="0" xfId="58" applyFont="1" applyFill="1" applyAlignment="1" applyProtection="1">
      <alignment horizontal="left"/>
      <protection/>
    </xf>
    <xf numFmtId="165" fontId="35" fillId="0" borderId="10" xfId="58" applyNumberFormat="1" applyFont="1" applyFill="1" applyBorder="1" applyAlignment="1" applyProtection="1">
      <alignment horizontal="left"/>
      <protection/>
    </xf>
    <xf numFmtId="49" fontId="0" fillId="43" borderId="0" xfId="0" applyNumberFormat="1" applyFill="1" applyAlignment="1">
      <alignment horizontal="left"/>
    </xf>
    <xf numFmtId="167" fontId="0" fillId="35" borderId="0" xfId="0" applyNumberFormat="1" applyFill="1" applyAlignment="1">
      <alignment/>
    </xf>
    <xf numFmtId="0" fontId="26" fillId="0" borderId="0" xfId="57" applyNumberFormat="1" applyFont="1" applyFill="1" applyBorder="1" applyAlignment="1" applyProtection="1">
      <alignment horizontal="right"/>
      <protection/>
    </xf>
    <xf numFmtId="49" fontId="6" fillId="35" borderId="30" xfId="0" applyNumberFormat="1" applyFont="1" applyFill="1" applyBorder="1" applyAlignment="1" applyProtection="1">
      <alignment horizontal="center"/>
      <protection/>
    </xf>
    <xf numFmtId="164" fontId="0" fillId="35" borderId="0" xfId="0" applyNumberFormat="1" applyFill="1" applyBorder="1" applyAlignment="1">
      <alignment/>
    </xf>
    <xf numFmtId="0" fontId="0" fillId="35" borderId="0" xfId="0" applyNumberFormat="1" applyFill="1" applyBorder="1" applyAlignment="1" applyProtection="1">
      <alignment/>
      <protection locked="0"/>
    </xf>
    <xf numFmtId="49" fontId="0" fillId="0" borderId="31" xfId="0" applyNumberFormat="1" applyFill="1" applyBorder="1" applyAlignment="1" applyProtection="1">
      <alignment horizontal="center"/>
      <protection locked="0"/>
    </xf>
    <xf numFmtId="0" fontId="0" fillId="43" borderId="32" xfId="0" applyNumberFormat="1" applyFill="1" applyBorder="1" applyAlignment="1">
      <alignment/>
    </xf>
    <xf numFmtId="49" fontId="0" fillId="43" borderId="32" xfId="0" applyNumberFormat="1" applyFill="1" applyBorder="1" applyAlignment="1">
      <alignment horizontal="left"/>
    </xf>
    <xf numFmtId="0" fontId="0" fillId="43" borderId="32" xfId="0" applyNumberFormat="1" applyFill="1" applyBorder="1" applyAlignment="1">
      <alignment horizontal="left"/>
    </xf>
    <xf numFmtId="0" fontId="25" fillId="0" borderId="11" xfId="58" applyFont="1" applyFill="1" applyBorder="1" applyAlignment="1" applyProtection="1">
      <alignment horizontal="right"/>
      <protection/>
    </xf>
    <xf numFmtId="165" fontId="23" fillId="35" borderId="11" xfId="57" applyNumberFormat="1" applyFont="1" applyFill="1" applyBorder="1" applyProtection="1">
      <alignment/>
      <protection locked="0"/>
    </xf>
    <xf numFmtId="0" fontId="0" fillId="0" borderId="0" xfId="0" applyNumberFormat="1" applyFill="1" applyAlignment="1" applyProtection="1">
      <alignment horizontal="left"/>
      <protection locked="0"/>
    </xf>
    <xf numFmtId="0" fontId="0" fillId="0" borderId="0" xfId="0" applyNumberFormat="1" applyFont="1" applyFill="1" applyBorder="1" applyAlignment="1" applyProtection="1">
      <alignment horizontal="left"/>
      <protection locked="0"/>
    </xf>
    <xf numFmtId="49" fontId="25" fillId="35" borderId="11" xfId="58" applyNumberFormat="1" applyFont="1" applyFill="1" applyBorder="1" applyAlignment="1" applyProtection="1" quotePrefix="1">
      <alignment horizontal="center"/>
      <protection locked="0"/>
    </xf>
    <xf numFmtId="49" fontId="25" fillId="35" borderId="11" xfId="58" applyNumberFormat="1" applyFont="1" applyFill="1" applyBorder="1" applyAlignment="1" applyProtection="1">
      <alignment horizontal="center"/>
      <protection locked="0"/>
    </xf>
    <xf numFmtId="0" fontId="6" fillId="0" borderId="0" xfId="0" applyNumberFormat="1" applyFont="1" applyFill="1" applyAlignment="1">
      <alignment horizontal="right"/>
    </xf>
    <xf numFmtId="0" fontId="0" fillId="45" borderId="0" xfId="58" applyFont="1" applyFill="1" applyProtection="1">
      <alignment/>
      <protection/>
    </xf>
    <xf numFmtId="0" fontId="0" fillId="40" borderId="16" xfId="58" applyFont="1" applyFill="1" applyBorder="1" applyAlignment="1" applyProtection="1">
      <alignment horizontal="centerContinuous"/>
      <protection/>
    </xf>
    <xf numFmtId="0" fontId="0" fillId="40" borderId="23" xfId="58" applyFont="1" applyFill="1" applyBorder="1" applyProtection="1">
      <alignment/>
      <protection/>
    </xf>
    <xf numFmtId="0" fontId="0" fillId="40" borderId="0" xfId="58" applyFont="1" applyFill="1" applyAlignment="1" applyProtection="1">
      <alignment/>
      <protection/>
    </xf>
    <xf numFmtId="0" fontId="0" fillId="35" borderId="0" xfId="58" applyFont="1" applyFill="1" applyAlignment="1" applyProtection="1">
      <alignment horizontal="center"/>
      <protection locked="0"/>
    </xf>
    <xf numFmtId="164" fontId="0" fillId="35" borderId="0" xfId="0" applyNumberFormat="1" applyFill="1" applyAlignment="1" applyProtection="1">
      <alignment horizontal="center"/>
      <protection locked="0"/>
    </xf>
    <xf numFmtId="0" fontId="34" fillId="0" borderId="0" xfId="57" applyFont="1" applyAlignment="1" applyProtection="1">
      <alignment horizontal="center"/>
      <protection/>
    </xf>
    <xf numFmtId="0" fontId="16" fillId="0" borderId="16" xfId="57" applyFont="1" applyBorder="1" applyAlignment="1" applyProtection="1">
      <alignment horizontal="center"/>
      <protection/>
    </xf>
    <xf numFmtId="0" fontId="18" fillId="0" borderId="10" xfId="57" applyFont="1" applyBorder="1" applyAlignment="1" applyProtection="1">
      <alignment horizontal="center"/>
      <protection/>
    </xf>
    <xf numFmtId="0" fontId="18" fillId="0" borderId="24" xfId="57" applyFont="1" applyBorder="1" applyAlignment="1" applyProtection="1">
      <alignment horizontal="center"/>
      <protection/>
    </xf>
    <xf numFmtId="0" fontId="18" fillId="35" borderId="24" xfId="57" applyFont="1" applyFill="1" applyBorder="1" applyProtection="1">
      <alignment/>
      <protection locked="0"/>
    </xf>
    <xf numFmtId="0" fontId="16" fillId="0" borderId="12" xfId="57" applyBorder="1" applyAlignment="1" applyProtection="1">
      <alignment horizontal="center"/>
      <protection/>
    </xf>
    <xf numFmtId="0" fontId="16" fillId="0" borderId="11" xfId="57" applyFont="1" applyBorder="1" applyAlignment="1" applyProtection="1">
      <alignment horizontal="center"/>
      <protection/>
    </xf>
    <xf numFmtId="0" fontId="23" fillId="0" borderId="12" xfId="57" applyFont="1" applyBorder="1" applyAlignment="1" applyProtection="1">
      <alignment horizontal="center"/>
      <protection/>
    </xf>
    <xf numFmtId="171" fontId="19" fillId="0" borderId="13" xfId="57" applyNumberFormat="1" applyFont="1" applyBorder="1" applyAlignment="1" applyProtection="1">
      <alignment horizontal="left"/>
      <protection/>
    </xf>
    <xf numFmtId="0" fontId="33" fillId="0" borderId="14" xfId="57" applyFont="1" applyBorder="1" applyProtection="1">
      <alignment/>
      <protection/>
    </xf>
    <xf numFmtId="0" fontId="16" fillId="35" borderId="23" xfId="57" applyFill="1" applyBorder="1" applyAlignment="1" applyProtection="1">
      <alignment horizontal="center"/>
      <protection locked="0"/>
    </xf>
    <xf numFmtId="0" fontId="16" fillId="35" borderId="13" xfId="57" applyFill="1" applyBorder="1" applyAlignment="1" applyProtection="1">
      <alignment horizontal="center"/>
      <protection locked="0"/>
    </xf>
    <xf numFmtId="0" fontId="35" fillId="0" borderId="33" xfId="58" applyFont="1" applyFill="1" applyBorder="1" applyAlignment="1" applyProtection="1" quotePrefix="1">
      <alignment horizontal="center"/>
      <protection/>
    </xf>
    <xf numFmtId="0" fontId="35" fillId="35" borderId="34" xfId="58" applyFont="1" applyFill="1" applyBorder="1" applyAlignment="1" applyProtection="1">
      <alignment horizontal="left"/>
      <protection locked="0"/>
    </xf>
    <xf numFmtId="0" fontId="35" fillId="35" borderId="35" xfId="58" applyFont="1" applyFill="1" applyBorder="1" applyAlignment="1" applyProtection="1">
      <alignment horizontal="left"/>
      <protection locked="0"/>
    </xf>
    <xf numFmtId="0" fontId="8" fillId="0" borderId="20" xfId="58" applyFont="1" applyBorder="1" applyProtection="1">
      <alignment/>
      <protection/>
    </xf>
    <xf numFmtId="0" fontId="35" fillId="0" borderId="36" xfId="58" applyFont="1" applyFill="1" applyBorder="1" applyAlignment="1" applyProtection="1">
      <alignment horizontal="left"/>
      <protection locked="0"/>
    </xf>
    <xf numFmtId="0" fontId="35" fillId="0" borderId="37" xfId="58" applyFont="1" applyFill="1" applyBorder="1" applyAlignment="1" applyProtection="1">
      <alignment horizontal="left"/>
      <protection locked="0"/>
    </xf>
    <xf numFmtId="0" fontId="35" fillId="35" borderId="12" xfId="58" applyFont="1" applyFill="1" applyBorder="1" applyAlignment="1" applyProtection="1">
      <alignment horizontal="left"/>
      <protection locked="0"/>
    </xf>
    <xf numFmtId="0" fontId="35" fillId="35" borderId="38" xfId="58" applyFont="1" applyFill="1" applyBorder="1" applyAlignment="1" applyProtection="1">
      <alignment horizontal="left"/>
      <protection locked="0"/>
    </xf>
    <xf numFmtId="183" fontId="35" fillId="0" borderId="21" xfId="58" applyNumberFormat="1" applyFont="1" applyFill="1" applyBorder="1" applyAlignment="1" applyProtection="1">
      <alignment horizontal="left"/>
      <protection/>
    </xf>
    <xf numFmtId="183" fontId="35" fillId="0" borderId="39" xfId="58" applyNumberFormat="1" applyFont="1" applyFill="1" applyBorder="1" applyAlignment="1" applyProtection="1">
      <alignment horizontal="left"/>
      <protection/>
    </xf>
    <xf numFmtId="183" fontId="35" fillId="0" borderId="33" xfId="58" applyNumberFormat="1" applyFont="1" applyFill="1" applyBorder="1" applyAlignment="1" applyProtection="1">
      <alignment horizontal="left"/>
      <protection/>
    </xf>
    <xf numFmtId="164" fontId="6" fillId="0" borderId="0" xfId="0" applyNumberFormat="1" applyFont="1" applyFill="1" applyBorder="1" applyAlignment="1">
      <alignment horizontal="center"/>
    </xf>
    <xf numFmtId="0" fontId="6" fillId="0" borderId="0" xfId="58" applyFont="1" applyAlignment="1" applyProtection="1">
      <alignment horizontal="center"/>
      <protection/>
    </xf>
    <xf numFmtId="0" fontId="0" fillId="35" borderId="11" xfId="58" applyFont="1" applyFill="1" applyBorder="1" applyAlignment="1" applyProtection="1">
      <alignment horizontal="center"/>
      <protection locked="0"/>
    </xf>
    <xf numFmtId="0" fontId="16" fillId="35" borderId="11" xfId="58" applyFont="1" applyFill="1" applyBorder="1" applyAlignment="1" applyProtection="1">
      <alignment horizontal="right"/>
      <protection locked="0"/>
    </xf>
    <xf numFmtId="0" fontId="0" fillId="0" borderId="0" xfId="58" applyFont="1" applyFill="1" applyBorder="1" applyAlignment="1" applyProtection="1">
      <alignment/>
      <protection/>
    </xf>
    <xf numFmtId="0" fontId="0" fillId="0" borderId="0" xfId="58" applyFont="1" applyFill="1" applyBorder="1" applyProtection="1">
      <alignment/>
      <protection/>
    </xf>
    <xf numFmtId="0" fontId="13" fillId="0" borderId="0" xfId="58" applyFont="1" applyFill="1" applyBorder="1" applyAlignment="1" applyProtection="1">
      <alignment horizontal="center"/>
      <protection/>
    </xf>
    <xf numFmtId="171" fontId="0" fillId="0" borderId="0" xfId="58" applyNumberFormat="1" applyFont="1" applyFill="1" applyBorder="1" applyProtection="1">
      <alignment/>
      <protection/>
    </xf>
    <xf numFmtId="0" fontId="6" fillId="0" borderId="13" xfId="58" applyFont="1" applyBorder="1" applyAlignment="1">
      <alignment horizontal="right"/>
      <protection/>
    </xf>
    <xf numFmtId="0" fontId="6" fillId="35" borderId="11" xfId="58" applyFont="1" applyFill="1" applyBorder="1" applyAlignment="1" applyProtection="1">
      <alignment horizontal="center"/>
      <protection locked="0"/>
    </xf>
    <xf numFmtId="0" fontId="6" fillId="36" borderId="12" xfId="58" applyFont="1" applyFill="1" applyBorder="1" applyProtection="1">
      <alignment/>
      <protection/>
    </xf>
    <xf numFmtId="176" fontId="6" fillId="0" borderId="12" xfId="58" applyNumberFormat="1" applyFont="1" applyBorder="1" applyProtection="1">
      <alignment/>
      <protection/>
    </xf>
    <xf numFmtId="171" fontId="6" fillId="0" borderId="11" xfId="58" applyNumberFormat="1" applyFont="1" applyBorder="1">
      <alignment/>
      <protection/>
    </xf>
    <xf numFmtId="49" fontId="6" fillId="0" borderId="0" xfId="0" applyNumberFormat="1" applyFont="1" applyFill="1" applyAlignment="1" applyProtection="1" quotePrefix="1">
      <alignment/>
      <protection/>
    </xf>
    <xf numFmtId="0" fontId="8" fillId="0" borderId="11" xfId="58" applyFont="1" applyBorder="1" applyAlignment="1" applyProtection="1">
      <alignment horizontal="centerContinuous"/>
      <protection/>
    </xf>
    <xf numFmtId="164" fontId="6" fillId="0" borderId="16" xfId="0" applyNumberFormat="1" applyFont="1" applyFill="1" applyBorder="1" applyAlignment="1">
      <alignment horizontal="center"/>
    </xf>
    <xf numFmtId="0" fontId="6" fillId="0" borderId="23" xfId="58" applyFont="1" applyBorder="1" applyAlignment="1" applyProtection="1">
      <alignment horizontal="center"/>
      <protection/>
    </xf>
    <xf numFmtId="0" fontId="0" fillId="0" borderId="24" xfId="58" applyFont="1" applyBorder="1">
      <alignment/>
      <protection/>
    </xf>
    <xf numFmtId="0" fontId="0" fillId="0" borderId="13" xfId="58" applyFont="1" applyBorder="1">
      <alignment/>
      <protection/>
    </xf>
    <xf numFmtId="0" fontId="6" fillId="0" borderId="19" xfId="58" applyFont="1" applyBorder="1" applyProtection="1">
      <alignment/>
      <protection/>
    </xf>
    <xf numFmtId="0" fontId="6" fillId="0" borderId="11" xfId="58" applyFont="1" applyBorder="1">
      <alignment/>
      <protection/>
    </xf>
    <xf numFmtId="165" fontId="0" fillId="0" borderId="0" xfId="58" applyNumberFormat="1" applyFont="1">
      <alignment/>
      <protection/>
    </xf>
    <xf numFmtId="0" fontId="0" fillId="0" borderId="0" xfId="58" applyFont="1" quotePrefix="1">
      <alignment/>
      <protection/>
    </xf>
    <xf numFmtId="165" fontId="13" fillId="35" borderId="12" xfId="58" applyNumberFormat="1" applyFont="1" applyFill="1" applyBorder="1" applyAlignment="1" applyProtection="1">
      <alignment horizontal="left"/>
      <protection locked="0"/>
    </xf>
    <xf numFmtId="188" fontId="16" fillId="0" borderId="0" xfId="57" applyNumberFormat="1" applyProtection="1">
      <alignment/>
      <protection/>
    </xf>
    <xf numFmtId="188" fontId="26" fillId="0" borderId="10" xfId="57" applyNumberFormat="1" applyFont="1" applyFill="1" applyBorder="1" applyAlignment="1" applyProtection="1">
      <alignment horizontal="center"/>
      <protection/>
    </xf>
    <xf numFmtId="189" fontId="26" fillId="0" borderId="10" xfId="57" applyNumberFormat="1" applyFont="1" applyFill="1" applyBorder="1" applyAlignment="1" applyProtection="1">
      <alignment horizontal="center"/>
      <protection/>
    </xf>
    <xf numFmtId="189" fontId="18" fillId="35" borderId="21" xfId="57" applyNumberFormat="1" applyFont="1" applyFill="1" applyBorder="1" applyAlignment="1" applyProtection="1">
      <alignment horizontal="center"/>
      <protection locked="0"/>
    </xf>
    <xf numFmtId="189" fontId="18" fillId="35" borderId="12" xfId="57" applyNumberFormat="1" applyFont="1" applyFill="1" applyBorder="1" applyAlignment="1" applyProtection="1">
      <alignment horizontal="center"/>
      <protection locked="0"/>
    </xf>
    <xf numFmtId="189" fontId="16" fillId="0" borderId="0" xfId="57" applyNumberFormat="1" applyAlignment="1" applyProtection="1">
      <alignment horizontal="center"/>
      <protection/>
    </xf>
    <xf numFmtId="189" fontId="18" fillId="0" borderId="0" xfId="57" applyNumberFormat="1" applyFont="1" applyFill="1" applyAlignment="1" applyProtection="1">
      <alignment horizontal="center"/>
      <protection/>
    </xf>
    <xf numFmtId="189" fontId="19" fillId="35" borderId="10" xfId="0" applyNumberFormat="1" applyFont="1" applyFill="1" applyBorder="1" applyAlignment="1" applyProtection="1">
      <alignment horizontal="center"/>
      <protection locked="0"/>
    </xf>
    <xf numFmtId="189" fontId="19" fillId="35" borderId="24" xfId="0" applyNumberFormat="1" applyFont="1" applyFill="1" applyBorder="1" applyAlignment="1" applyProtection="1">
      <alignment horizontal="center"/>
      <protection locked="0"/>
    </xf>
    <xf numFmtId="189" fontId="0" fillId="2" borderId="0" xfId="0" applyNumberFormat="1" applyAlignment="1" applyProtection="1">
      <alignment horizontal="center"/>
      <protection/>
    </xf>
    <xf numFmtId="189" fontId="19" fillId="0" borderId="0" xfId="0" applyNumberFormat="1" applyFont="1" applyFill="1" applyAlignment="1" applyProtection="1">
      <alignment horizontal="center"/>
      <protection/>
    </xf>
    <xf numFmtId="169" fontId="29" fillId="0" borderId="0" xfId="57" applyNumberFormat="1" applyFont="1" applyBorder="1" applyProtection="1">
      <alignment/>
      <protection/>
    </xf>
    <xf numFmtId="0" fontId="28" fillId="0" borderId="0" xfId="57" applyFont="1" applyAlignment="1" applyProtection="1">
      <alignment horizontal="right"/>
      <protection/>
    </xf>
    <xf numFmtId="0" fontId="38" fillId="0" borderId="0" xfId="57" applyFont="1" applyProtection="1">
      <alignment/>
      <protection/>
    </xf>
    <xf numFmtId="168" fontId="28" fillId="0" borderId="0" xfId="57" applyNumberFormat="1" applyFont="1" applyAlignment="1" applyProtection="1">
      <alignment horizontal="right"/>
      <protection/>
    </xf>
    <xf numFmtId="0" fontId="1" fillId="0" borderId="0" xfId="57" applyFont="1" applyProtection="1">
      <alignment/>
      <protection/>
    </xf>
    <xf numFmtId="0" fontId="29" fillId="0" borderId="0" xfId="57" applyFont="1" applyProtection="1">
      <alignment/>
      <protection/>
    </xf>
    <xf numFmtId="1" fontId="19" fillId="0" borderId="11" xfId="57" applyNumberFormat="1" applyFont="1" applyBorder="1" applyAlignment="1" applyProtection="1">
      <alignment horizontal="center"/>
      <protection/>
    </xf>
    <xf numFmtId="0" fontId="34" fillId="0" borderId="0" xfId="57" applyFont="1" applyProtection="1">
      <alignment/>
      <protection/>
    </xf>
    <xf numFmtId="168" fontId="26" fillId="0" borderId="24" xfId="57" applyNumberFormat="1" applyFont="1" applyFill="1" applyBorder="1" applyAlignment="1" applyProtection="1">
      <alignment horizontal="center"/>
      <protection/>
    </xf>
    <xf numFmtId="0" fontId="19" fillId="0" borderId="0" xfId="57" applyFont="1" applyBorder="1" applyProtection="1">
      <alignment/>
      <protection/>
    </xf>
    <xf numFmtId="171" fontId="19" fillId="0" borderId="0" xfId="57" applyNumberFormat="1" applyFont="1" applyBorder="1" applyAlignment="1" applyProtection="1">
      <alignment horizontal="center"/>
      <protection/>
    </xf>
    <xf numFmtId="0" fontId="16" fillId="0" borderId="0" xfId="57" applyBorder="1" applyProtection="1">
      <alignment/>
      <protection/>
    </xf>
    <xf numFmtId="0" fontId="7" fillId="0" borderId="0" xfId="57" applyFont="1" applyBorder="1" applyAlignment="1" applyProtection="1">
      <alignment horizontal="center"/>
      <protection/>
    </xf>
    <xf numFmtId="0" fontId="19" fillId="0" borderId="0" xfId="57" applyFont="1" applyBorder="1" applyAlignment="1" applyProtection="1">
      <alignment horizontal="center"/>
      <protection/>
    </xf>
    <xf numFmtId="169" fontId="19" fillId="0" borderId="0" xfId="57" applyNumberFormat="1" applyFont="1" applyBorder="1" applyAlignment="1" applyProtection="1">
      <alignment horizontal="center"/>
      <protection/>
    </xf>
    <xf numFmtId="171" fontId="19" fillId="0" borderId="0" xfId="57" applyNumberFormat="1" applyFont="1" applyBorder="1" applyAlignment="1" applyProtection="1">
      <alignment horizontal="left"/>
      <protection/>
    </xf>
    <xf numFmtId="171" fontId="19" fillId="0" borderId="19" xfId="57" applyNumberFormat="1" applyFont="1" applyBorder="1" applyAlignment="1" applyProtection="1">
      <alignment horizontal="center"/>
      <protection/>
    </xf>
    <xf numFmtId="0" fontId="19" fillId="0" borderId="19" xfId="57" applyFont="1" applyBorder="1" applyAlignment="1" applyProtection="1">
      <alignment horizontal="center"/>
      <protection/>
    </xf>
    <xf numFmtId="0" fontId="19" fillId="0" borderId="19" xfId="57" applyFont="1" applyBorder="1" applyAlignment="1" applyProtection="1">
      <alignment horizontal="centerContinuous"/>
      <protection/>
    </xf>
    <xf numFmtId="164" fontId="0" fillId="35" borderId="10" xfId="0" applyNumberFormat="1" applyFont="1" applyFill="1" applyBorder="1" applyAlignment="1" applyProtection="1">
      <alignment horizontal="center"/>
      <protection locked="0"/>
    </xf>
    <xf numFmtId="164" fontId="0" fillId="2" borderId="0" xfId="0" applyAlignment="1">
      <alignment/>
    </xf>
    <xf numFmtId="171" fontId="0" fillId="0" borderId="13" xfId="58" applyNumberFormat="1" applyFont="1" applyFill="1" applyBorder="1" applyAlignment="1" applyProtection="1">
      <alignment horizontal="right"/>
      <protection/>
    </xf>
    <xf numFmtId="0" fontId="6" fillId="35" borderId="30" xfId="0" applyNumberFormat="1" applyFont="1" applyFill="1" applyBorder="1" applyAlignment="1" applyProtection="1">
      <alignment horizontal="center"/>
      <protection/>
    </xf>
    <xf numFmtId="0" fontId="0" fillId="0" borderId="11" xfId="58" applyFont="1" applyFill="1" applyBorder="1" applyAlignment="1" applyProtection="1">
      <alignment horizontal="centerContinuous"/>
      <protection/>
    </xf>
    <xf numFmtId="0" fontId="0" fillId="0" borderId="40" xfId="58" applyFont="1" applyFill="1" applyBorder="1" applyProtection="1">
      <alignment/>
      <protection/>
    </xf>
    <xf numFmtId="0" fontId="0" fillId="0" borderId="11" xfId="58" applyFont="1" applyFill="1" applyBorder="1" applyProtection="1">
      <alignment/>
      <protection/>
    </xf>
    <xf numFmtId="0" fontId="0" fillId="0" borderId="41" xfId="58" applyFont="1" applyFill="1" applyBorder="1" applyProtection="1">
      <alignment/>
      <protection/>
    </xf>
    <xf numFmtId="0" fontId="0" fillId="46" borderId="40" xfId="58" applyFont="1" applyFill="1" applyBorder="1" applyProtection="1">
      <alignment/>
      <protection/>
    </xf>
    <xf numFmtId="0" fontId="0" fillId="47" borderId="11" xfId="58" applyFont="1" applyFill="1" applyBorder="1" applyAlignment="1" applyProtection="1">
      <alignment horizontal="centerContinuous"/>
      <protection locked="0"/>
    </xf>
    <xf numFmtId="0" fontId="0" fillId="0" borderId="0" xfId="0" applyNumberFormat="1" applyFill="1" applyAlignment="1">
      <alignment horizontal="center"/>
    </xf>
    <xf numFmtId="0" fontId="0" fillId="47" borderId="42" xfId="58" applyFont="1" applyFill="1" applyBorder="1" applyAlignment="1" applyProtection="1">
      <alignment horizontal="center"/>
      <protection locked="0"/>
    </xf>
    <xf numFmtId="165" fontId="0" fillId="0" borderId="40" xfId="58" applyNumberFormat="1" applyFont="1" applyFill="1" applyBorder="1" applyProtection="1">
      <alignment/>
      <protection/>
    </xf>
    <xf numFmtId="189" fontId="18" fillId="35" borderId="10" xfId="57" applyNumberFormat="1" applyFont="1" applyFill="1" applyBorder="1" applyAlignment="1" applyProtection="1">
      <alignment horizontal="center"/>
      <protection locked="0"/>
    </xf>
    <xf numFmtId="164" fontId="30" fillId="35" borderId="0" xfId="0" applyNumberFormat="1" applyFont="1" applyFill="1" applyAlignment="1" applyProtection="1">
      <alignment/>
      <protection/>
    </xf>
    <xf numFmtId="0" fontId="6" fillId="0" borderId="0" xfId="58" applyFont="1" applyProtection="1">
      <alignment/>
      <protection/>
    </xf>
    <xf numFmtId="0" fontId="0" fillId="35" borderId="0" xfId="0" applyNumberFormat="1" applyFill="1" applyAlignment="1" applyProtection="1">
      <alignment/>
      <protection locked="0"/>
    </xf>
    <xf numFmtId="164" fontId="81" fillId="35" borderId="0" xfId="0" applyNumberFormat="1" applyFont="1" applyFill="1" applyAlignment="1">
      <alignment/>
    </xf>
    <xf numFmtId="0" fontId="40" fillId="0" borderId="0" xfId="57" applyFont="1" applyProtection="1">
      <alignment/>
      <protection/>
    </xf>
    <xf numFmtId="0" fontId="23" fillId="0" borderId="14" xfId="57" applyFont="1" applyBorder="1">
      <alignment/>
      <protection/>
    </xf>
    <xf numFmtId="0" fontId="23" fillId="0" borderId="0" xfId="57" applyFont="1">
      <alignment/>
      <protection/>
    </xf>
    <xf numFmtId="0" fontId="23" fillId="0" borderId="0" xfId="57" applyFont="1" applyBorder="1" applyAlignment="1" applyProtection="1">
      <alignment horizontal="center"/>
      <protection/>
    </xf>
    <xf numFmtId="165" fontId="23" fillId="0" borderId="11" xfId="57" applyNumberFormat="1" applyFont="1" applyFill="1" applyBorder="1" applyProtection="1">
      <alignment/>
      <protection/>
    </xf>
    <xf numFmtId="183" fontId="23" fillId="35" borderId="11" xfId="57" applyNumberFormat="1" applyFont="1" applyFill="1" applyBorder="1" applyProtection="1">
      <alignment/>
      <protection locked="0"/>
    </xf>
    <xf numFmtId="170" fontId="40" fillId="35" borderId="11" xfId="57" applyNumberFormat="1" applyFont="1" applyFill="1" applyBorder="1" applyAlignment="1" applyProtection="1">
      <alignment horizontal="center"/>
      <protection locked="0"/>
    </xf>
    <xf numFmtId="173" fontId="23" fillId="0" borderId="27" xfId="57" applyNumberFormat="1" applyFont="1" applyBorder="1" applyProtection="1">
      <alignment/>
      <protection/>
    </xf>
    <xf numFmtId="0" fontId="23" fillId="0" borderId="0" xfId="57" applyFont="1" applyFill="1" applyBorder="1" applyAlignment="1" applyProtection="1">
      <alignment horizontal="center"/>
      <protection/>
    </xf>
    <xf numFmtId="0" fontId="23" fillId="0" borderId="0" xfId="57" applyFont="1" applyFill="1" applyBorder="1" applyAlignment="1" applyProtection="1">
      <alignment horizontal="right"/>
      <protection/>
    </xf>
    <xf numFmtId="0" fontId="23" fillId="35" borderId="11" xfId="57" applyFont="1" applyFill="1" applyBorder="1" applyAlignment="1" applyProtection="1">
      <alignment/>
      <protection locked="0"/>
    </xf>
    <xf numFmtId="2" fontId="23" fillId="35" borderId="11" xfId="57" applyNumberFormat="1" applyFont="1" applyFill="1" applyBorder="1" applyAlignment="1" applyProtection="1">
      <alignment/>
      <protection locked="0"/>
    </xf>
    <xf numFmtId="0" fontId="23" fillId="0" borderId="21" xfId="57" applyFont="1" applyFill="1" applyBorder="1" applyAlignment="1" applyProtection="1">
      <alignment horizontal="center"/>
      <protection/>
    </xf>
    <xf numFmtId="0" fontId="23" fillId="0" borderId="10" xfId="57" applyFont="1" applyFill="1" applyBorder="1" applyAlignment="1" applyProtection="1">
      <alignment horizontal="center"/>
      <protection/>
    </xf>
    <xf numFmtId="0" fontId="23" fillId="0" borderId="11" xfId="57" applyFont="1" applyFill="1" applyBorder="1" applyAlignment="1" applyProtection="1">
      <alignment/>
      <protection/>
    </xf>
    <xf numFmtId="190" fontId="23" fillId="35" borderId="11" xfId="57" applyNumberFormat="1" applyFont="1" applyFill="1" applyBorder="1" applyProtection="1">
      <alignment/>
      <protection locked="0"/>
    </xf>
    <xf numFmtId="0" fontId="23" fillId="0" borderId="43" xfId="57" applyFont="1" applyBorder="1" applyProtection="1">
      <alignment/>
      <protection/>
    </xf>
    <xf numFmtId="0" fontId="23" fillId="0" borderId="44" xfId="57" applyFont="1" applyBorder="1" applyProtection="1">
      <alignment/>
      <protection/>
    </xf>
    <xf numFmtId="0" fontId="23" fillId="0" borderId="0" xfId="57" applyFont="1" applyAlignment="1" applyProtection="1">
      <alignment vertical="center"/>
      <protection/>
    </xf>
    <xf numFmtId="171" fontId="23" fillId="0" borderId="0" xfId="57" applyNumberFormat="1" applyFont="1">
      <alignment/>
      <protection/>
    </xf>
    <xf numFmtId="49" fontId="82" fillId="2" borderId="45" xfId="0" applyNumberFormat="1" applyFont="1" applyBorder="1" applyAlignment="1">
      <alignment vertical="top" wrapText="1"/>
    </xf>
    <xf numFmtId="164" fontId="0" fillId="2" borderId="0" xfId="0" applyAlignment="1">
      <alignment horizontal="left" vertical="top"/>
    </xf>
    <xf numFmtId="0" fontId="0" fillId="43" borderId="0" xfId="0" applyNumberFormat="1" applyFill="1" applyAlignment="1">
      <alignment horizontal="center"/>
    </xf>
    <xf numFmtId="164" fontId="83" fillId="35" borderId="0" xfId="0" applyNumberFormat="1" applyFont="1" applyFill="1" applyAlignment="1">
      <alignment/>
    </xf>
    <xf numFmtId="164" fontId="15" fillId="2" borderId="0" xfId="0" applyFont="1" applyAlignment="1">
      <alignment vertical="top"/>
    </xf>
    <xf numFmtId="49" fontId="82" fillId="2" borderId="45" xfId="0" applyNumberFormat="1" applyFont="1" applyBorder="1" applyAlignment="1">
      <alignment vertical="top" wrapText="1"/>
    </xf>
    <xf numFmtId="176" fontId="0" fillId="0" borderId="0" xfId="58" applyNumberFormat="1" applyFont="1" applyProtection="1">
      <alignment/>
      <protection/>
    </xf>
    <xf numFmtId="0" fontId="0" fillId="38" borderId="0" xfId="58" applyFont="1" applyFill="1" applyProtection="1">
      <alignment/>
      <protection/>
    </xf>
    <xf numFmtId="0" fontId="81" fillId="0" borderId="0" xfId="58" applyFont="1" applyProtection="1">
      <alignment/>
      <protection/>
    </xf>
    <xf numFmtId="0" fontId="0" fillId="0" borderId="46" xfId="0" applyNumberFormat="1" applyFill="1" applyBorder="1" applyAlignment="1" applyProtection="1">
      <alignment horizontal="left"/>
      <protection locked="0"/>
    </xf>
    <xf numFmtId="49" fontId="0" fillId="0" borderId="47" xfId="0" applyNumberFormat="1" applyFill="1" applyBorder="1" applyAlignment="1" applyProtection="1">
      <alignment horizontal="center"/>
      <protection locked="0"/>
    </xf>
    <xf numFmtId="175" fontId="0" fillId="0" borderId="0" xfId="0" applyNumberFormat="1" applyFill="1" applyAlignment="1" applyProtection="1">
      <alignment horizontal="left"/>
      <protection locked="0"/>
    </xf>
    <xf numFmtId="0" fontId="0" fillId="0" borderId="0" xfId="0" applyNumberFormat="1" applyFill="1" applyBorder="1" applyAlignment="1" applyProtection="1">
      <alignment horizontal="left"/>
      <protection locked="0"/>
    </xf>
    <xf numFmtId="49" fontId="0" fillId="0" borderId="0" xfId="0" applyNumberFormat="1" applyFill="1" applyAlignment="1" applyProtection="1">
      <alignment horizontal="center"/>
      <protection locked="0"/>
    </xf>
    <xf numFmtId="0" fontId="0" fillId="0" borderId="0" xfId="0" applyNumberFormat="1" applyFill="1" applyAlignment="1" applyProtection="1">
      <alignment horizontal="left"/>
      <protection locked="0"/>
    </xf>
    <xf numFmtId="164" fontId="0" fillId="2" borderId="0" xfId="0" applyNumberFormat="1" applyAlignment="1" applyProtection="1">
      <alignment/>
      <protection locked="0"/>
    </xf>
    <xf numFmtId="0" fontId="6" fillId="35" borderId="30" xfId="0" applyNumberFormat="1" applyFont="1" applyFill="1" applyBorder="1" applyAlignment="1" applyProtection="1">
      <alignment horizontal="center"/>
      <protection/>
    </xf>
    <xf numFmtId="0" fontId="0" fillId="0" borderId="31" xfId="0" applyNumberFormat="1" applyFill="1" applyBorder="1" applyAlignment="1" applyProtection="1">
      <alignment horizontal="left"/>
      <protection locked="0"/>
    </xf>
    <xf numFmtId="164" fontId="0" fillId="2" borderId="48" xfId="0" applyNumberFormat="1" applyBorder="1" applyAlignment="1" applyProtection="1">
      <alignment/>
      <protection locked="0"/>
    </xf>
    <xf numFmtId="0" fontId="0" fillId="0" borderId="31" xfId="0" applyNumberFormat="1" applyFill="1" applyBorder="1" applyAlignment="1" applyProtection="1">
      <alignment/>
      <protection locked="0"/>
    </xf>
    <xf numFmtId="164" fontId="24" fillId="35" borderId="0" xfId="0" applyNumberFormat="1" applyFont="1" applyFill="1" applyAlignment="1">
      <alignment horizontal="center" vertical="center"/>
    </xf>
    <xf numFmtId="164" fontId="0" fillId="2" borderId="0" xfId="0" applyNumberFormat="1" applyAlignment="1">
      <alignment/>
    </xf>
    <xf numFmtId="164" fontId="7" fillId="35" borderId="0" xfId="0" applyNumberFormat="1" applyFont="1" applyFill="1" applyAlignment="1">
      <alignment horizontal="center" vertical="center"/>
    </xf>
    <xf numFmtId="164" fontId="6" fillId="35" borderId="0" xfId="0" applyNumberFormat="1" applyFont="1" applyFill="1" applyAlignment="1">
      <alignment horizontal="center" vertical="center"/>
    </xf>
    <xf numFmtId="164" fontId="0" fillId="0" borderId="31" xfId="0" applyNumberFormat="1" applyFill="1" applyBorder="1" applyAlignment="1" applyProtection="1">
      <alignment/>
      <protection locked="0"/>
    </xf>
    <xf numFmtId="164" fontId="0" fillId="0" borderId="0" xfId="0" applyNumberFormat="1" applyFill="1" applyBorder="1" applyAlignment="1" applyProtection="1">
      <alignment/>
      <protection locked="0"/>
    </xf>
    <xf numFmtId="0" fontId="0" fillId="0" borderId="0" xfId="0" applyNumberFormat="1" applyFill="1" applyAlignment="1" applyProtection="1">
      <alignment/>
      <protection locked="0"/>
    </xf>
    <xf numFmtId="49" fontId="16" fillId="0" borderId="0" xfId="58" applyNumberFormat="1" applyFont="1" applyBorder="1" applyAlignment="1" applyProtection="1">
      <alignment/>
      <protection locked="0"/>
    </xf>
    <xf numFmtId="164" fontId="6" fillId="35" borderId="0" xfId="0" applyNumberFormat="1" applyFont="1" applyFill="1" applyAlignment="1">
      <alignment horizontal="center"/>
    </xf>
    <xf numFmtId="0" fontId="6" fillId="35" borderId="49" xfId="0" applyNumberFormat="1" applyFont="1" applyFill="1" applyBorder="1" applyAlignment="1" applyProtection="1">
      <alignment horizontal="center"/>
      <protection/>
    </xf>
    <xf numFmtId="0" fontId="0" fillId="0" borderId="0" xfId="0" applyNumberFormat="1" applyFill="1" applyAlignment="1" applyProtection="1" quotePrefix="1">
      <alignment horizontal="left"/>
      <protection locked="0"/>
    </xf>
    <xf numFmtId="0" fontId="0" fillId="0" borderId="0" xfId="0" applyNumberFormat="1" applyFill="1" applyBorder="1" applyAlignment="1" applyProtection="1">
      <alignment/>
      <protection locked="0"/>
    </xf>
    <xf numFmtId="164" fontId="0" fillId="2" borderId="0" xfId="0" applyNumberFormat="1" applyBorder="1" applyAlignment="1" applyProtection="1">
      <alignment/>
      <protection locked="0"/>
    </xf>
    <xf numFmtId="49" fontId="0" fillId="35" borderId="24" xfId="58" applyNumberFormat="1" applyFont="1" applyFill="1" applyBorder="1" applyAlignment="1" applyProtection="1">
      <alignment/>
      <protection locked="0"/>
    </xf>
    <xf numFmtId="49" fontId="0" fillId="2" borderId="13" xfId="0" applyNumberFormat="1" applyBorder="1" applyAlignment="1" applyProtection="1">
      <alignment/>
      <protection locked="0"/>
    </xf>
    <xf numFmtId="49" fontId="0" fillId="35" borderId="12" xfId="58" applyNumberFormat="1" applyFont="1" applyFill="1" applyBorder="1" applyAlignment="1" applyProtection="1">
      <alignment/>
      <protection locked="0"/>
    </xf>
    <xf numFmtId="49" fontId="0" fillId="2" borderId="24" xfId="0" applyNumberFormat="1" applyBorder="1" applyAlignment="1" applyProtection="1">
      <alignment/>
      <protection locked="0"/>
    </xf>
    <xf numFmtId="0" fontId="0" fillId="35" borderId="50" xfId="58" applyFont="1" applyFill="1" applyBorder="1" applyAlignment="1" applyProtection="1">
      <alignment/>
      <protection locked="0"/>
    </xf>
    <xf numFmtId="164" fontId="0" fillId="2" borderId="51" xfId="0" applyNumberFormat="1" applyBorder="1" applyAlignment="1">
      <alignment/>
    </xf>
    <xf numFmtId="0" fontId="25" fillId="35" borderId="12" xfId="58" applyFont="1" applyFill="1" applyBorder="1" applyAlignment="1" applyProtection="1">
      <alignment/>
      <protection locked="0"/>
    </xf>
    <xf numFmtId="164" fontId="0" fillId="2" borderId="24" xfId="0" applyNumberFormat="1" applyBorder="1" applyAlignment="1" applyProtection="1">
      <alignment/>
      <protection locked="0"/>
    </xf>
    <xf numFmtId="164" fontId="0" fillId="2" borderId="13" xfId="0" applyNumberFormat="1" applyBorder="1" applyAlignment="1" applyProtection="1">
      <alignment/>
      <protection locked="0"/>
    </xf>
    <xf numFmtId="49" fontId="25" fillId="35" borderId="12" xfId="58" applyNumberFormat="1" applyFont="1" applyFill="1" applyBorder="1" applyAlignment="1" applyProtection="1" quotePrefix="1">
      <alignment/>
      <protection locked="0"/>
    </xf>
    <xf numFmtId="0" fontId="6" fillId="0" borderId="0" xfId="58" applyFont="1" applyAlignment="1" applyProtection="1">
      <alignment horizontal="right"/>
      <protection/>
    </xf>
    <xf numFmtId="0" fontId="6" fillId="0" borderId="10" xfId="58" applyFont="1" applyBorder="1" applyAlignment="1" applyProtection="1">
      <alignment horizontal="center"/>
      <protection/>
    </xf>
    <xf numFmtId="49" fontId="25" fillId="35" borderId="12" xfId="58" applyNumberFormat="1" applyFont="1" applyFill="1" applyBorder="1" applyAlignment="1" applyProtection="1">
      <alignment horizontal="center"/>
      <protection locked="0"/>
    </xf>
    <xf numFmtId="49" fontId="0" fillId="2" borderId="24" xfId="0" applyNumberFormat="1" applyBorder="1" applyAlignment="1" applyProtection="1">
      <alignment horizontal="center"/>
      <protection locked="0"/>
    </xf>
    <xf numFmtId="49" fontId="0" fillId="2" borderId="13" xfId="0" applyNumberFormat="1" applyBorder="1" applyAlignment="1" applyProtection="1">
      <alignment horizontal="center"/>
      <protection locked="0"/>
    </xf>
    <xf numFmtId="0" fontId="6" fillId="0" borderId="10" xfId="58" applyFont="1" applyBorder="1" applyAlignment="1">
      <alignment horizontal="center"/>
      <protection/>
    </xf>
    <xf numFmtId="167" fontId="6" fillId="0" borderId="10" xfId="58" applyNumberFormat="1" applyFont="1" applyBorder="1" applyAlignment="1" applyProtection="1">
      <alignment horizontal="center"/>
      <protection/>
    </xf>
    <xf numFmtId="175" fontId="6" fillId="0" borderId="24" xfId="58" applyNumberFormat="1" applyFont="1" applyBorder="1" applyAlignment="1" applyProtection="1">
      <alignment horizontal="center"/>
      <protection/>
    </xf>
    <xf numFmtId="0" fontId="16" fillId="0" borderId="17" xfId="58" applyFont="1" applyBorder="1" applyAlignment="1" applyProtection="1">
      <alignment horizontal="center" vertical="center" wrapText="1"/>
      <protection locked="0"/>
    </xf>
    <xf numFmtId="0" fontId="16" fillId="0" borderId="20" xfId="58" applyFont="1" applyBorder="1" applyAlignment="1" applyProtection="1">
      <alignment horizontal="center" vertical="center" wrapText="1"/>
      <protection locked="0"/>
    </xf>
    <xf numFmtId="0" fontId="16" fillId="0" borderId="25" xfId="58" applyFont="1" applyBorder="1" applyAlignment="1" applyProtection="1">
      <alignment horizontal="center" vertical="center" wrapText="1"/>
      <protection locked="0"/>
    </xf>
    <xf numFmtId="0" fontId="16" fillId="0" borderId="16" xfId="58" applyFont="1" applyBorder="1" applyAlignment="1" applyProtection="1">
      <alignment horizontal="center" vertical="center" wrapText="1"/>
      <protection locked="0"/>
    </xf>
    <xf numFmtId="0" fontId="16" fillId="0" borderId="29" xfId="58" applyFont="1" applyBorder="1" applyAlignment="1" applyProtection="1">
      <alignment horizontal="center" vertical="center" wrapText="1"/>
      <protection locked="0"/>
    </xf>
    <xf numFmtId="0" fontId="16" fillId="0" borderId="28" xfId="58" applyFont="1" applyBorder="1" applyAlignment="1" applyProtection="1">
      <alignment horizontal="center" vertical="center" wrapText="1"/>
      <protection locked="0"/>
    </xf>
    <xf numFmtId="0" fontId="6" fillId="0" borderId="17" xfId="58" applyFont="1" applyBorder="1" applyAlignment="1">
      <alignment horizontal="center" vertical="center" wrapText="1"/>
      <protection/>
    </xf>
    <xf numFmtId="0" fontId="0" fillId="0" borderId="20"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16" xfId="58" applyFont="1" applyBorder="1" applyAlignment="1">
      <alignment horizontal="center" vertical="center" wrapText="1"/>
      <protection/>
    </xf>
    <xf numFmtId="0" fontId="0" fillId="0" borderId="21" xfId="58" applyFont="1" applyBorder="1" applyAlignment="1">
      <alignment horizontal="center" vertical="center" wrapText="1"/>
      <protection/>
    </xf>
    <xf numFmtId="0" fontId="0" fillId="0" borderId="23" xfId="58" applyFont="1" applyBorder="1" applyAlignment="1">
      <alignment horizontal="center" vertical="center" wrapText="1"/>
      <protection/>
    </xf>
    <xf numFmtId="0" fontId="6" fillId="0" borderId="12" xfId="58" applyFont="1" applyBorder="1" applyAlignment="1" applyProtection="1">
      <alignment horizontal="left" vertical="center"/>
      <protection/>
    </xf>
    <xf numFmtId="164" fontId="0" fillId="2" borderId="24" xfId="0" applyNumberFormat="1" applyBorder="1" applyAlignment="1">
      <alignment vertical="center"/>
    </xf>
    <xf numFmtId="164" fontId="0" fillId="2" borderId="13" xfId="0" applyNumberFormat="1" applyBorder="1" applyAlignment="1">
      <alignment vertical="center"/>
    </xf>
    <xf numFmtId="0" fontId="0" fillId="37" borderId="12" xfId="58" applyFont="1" applyFill="1" applyBorder="1" applyAlignment="1" applyProtection="1">
      <alignment horizontal="center"/>
      <protection/>
    </xf>
    <xf numFmtId="164" fontId="0" fillId="2" borderId="24" xfId="0" applyNumberFormat="1" applyBorder="1" applyAlignment="1">
      <alignment/>
    </xf>
    <xf numFmtId="164" fontId="0" fillId="2" borderId="13" xfId="0" applyNumberFormat="1" applyBorder="1" applyAlignment="1">
      <alignment/>
    </xf>
    <xf numFmtId="0" fontId="6" fillId="0" borderId="24" xfId="58" applyFont="1" applyFill="1" applyBorder="1" applyAlignment="1" applyProtection="1">
      <alignment horizontal="left"/>
      <protection/>
    </xf>
    <xf numFmtId="0" fontId="6" fillId="0" borderId="12" xfId="58" applyFont="1" applyBorder="1" applyAlignment="1" applyProtection="1">
      <alignment horizontal="center"/>
      <protection/>
    </xf>
    <xf numFmtId="0" fontId="6" fillId="0" borderId="24" xfId="58" applyFont="1" applyBorder="1" applyAlignment="1" applyProtection="1">
      <alignment horizontal="center"/>
      <protection/>
    </xf>
    <xf numFmtId="0" fontId="6" fillId="0" borderId="13" xfId="58" applyFont="1" applyBorder="1" applyAlignment="1" applyProtection="1">
      <alignment horizontal="center"/>
      <protection/>
    </xf>
    <xf numFmtId="0" fontId="6" fillId="0" borderId="12" xfId="58" applyFont="1" applyBorder="1" applyAlignment="1" applyProtection="1">
      <alignment/>
      <protection/>
    </xf>
    <xf numFmtId="0" fontId="0" fillId="0" borderId="52" xfId="58" applyFont="1" applyFill="1" applyBorder="1" applyAlignment="1" applyProtection="1">
      <alignment horizontal="left"/>
      <protection/>
    </xf>
    <xf numFmtId="0" fontId="0" fillId="0" borderId="42" xfId="58" applyFont="1" applyFill="1" applyBorder="1" applyAlignment="1" applyProtection="1">
      <alignment horizontal="left"/>
      <protection/>
    </xf>
    <xf numFmtId="0" fontId="0" fillId="0" borderId="53" xfId="58" applyFont="1" applyFill="1" applyBorder="1" applyAlignment="1" applyProtection="1">
      <alignment horizontal="left"/>
      <protection/>
    </xf>
    <xf numFmtId="0" fontId="0" fillId="0" borderId="11" xfId="58" applyFont="1" applyFill="1" applyBorder="1" applyAlignment="1" applyProtection="1">
      <alignment horizontal="left"/>
      <protection/>
    </xf>
    <xf numFmtId="0" fontId="6" fillId="0" borderId="24" xfId="58" applyFont="1" applyBorder="1" applyAlignment="1" applyProtection="1">
      <alignment/>
      <protection/>
    </xf>
    <xf numFmtId="0" fontId="0" fillId="45" borderId="25" xfId="58" applyFont="1" applyFill="1" applyBorder="1" applyAlignment="1" applyProtection="1">
      <alignment horizontal="center"/>
      <protection/>
    </xf>
    <xf numFmtId="0" fontId="0" fillId="45" borderId="0" xfId="58" applyFont="1" applyFill="1" applyAlignment="1" applyProtection="1">
      <alignment horizontal="center"/>
      <protection/>
    </xf>
    <xf numFmtId="164" fontId="0" fillId="2" borderId="0" xfId="0" applyNumberFormat="1" applyAlignment="1">
      <alignment horizontal="center"/>
    </xf>
    <xf numFmtId="0" fontId="0" fillId="45" borderId="10" xfId="58" applyFont="1" applyFill="1" applyBorder="1" applyAlignment="1" applyProtection="1">
      <alignment horizontal="center"/>
      <protection/>
    </xf>
    <xf numFmtId="164" fontId="0" fillId="2" borderId="10" xfId="0" applyNumberFormat="1" applyBorder="1" applyAlignment="1">
      <alignment horizontal="center"/>
    </xf>
    <xf numFmtId="0" fontId="11" fillId="0" borderId="25" xfId="58" applyFont="1" applyBorder="1" applyAlignment="1" applyProtection="1">
      <alignment horizontal="center"/>
      <protection/>
    </xf>
    <xf numFmtId="164" fontId="0" fillId="2" borderId="16" xfId="0" applyNumberFormat="1" applyBorder="1" applyAlignment="1">
      <alignment horizontal="center"/>
    </xf>
    <xf numFmtId="0" fontId="11" fillId="0" borderId="21" xfId="58" applyFont="1" applyBorder="1" applyAlignment="1" applyProtection="1">
      <alignment horizontal="center"/>
      <protection/>
    </xf>
    <xf numFmtId="164" fontId="0" fillId="2" borderId="23" xfId="0" applyNumberFormat="1" applyBorder="1" applyAlignment="1">
      <alignment horizontal="center"/>
    </xf>
    <xf numFmtId="0" fontId="8" fillId="0" borderId="12" xfId="58" applyFont="1" applyBorder="1" applyAlignment="1" applyProtection="1">
      <alignment horizontal="center"/>
      <protection/>
    </xf>
    <xf numFmtId="164" fontId="0" fillId="2" borderId="13" xfId="0" applyNumberFormat="1" applyBorder="1" applyAlignment="1">
      <alignment horizontal="center"/>
    </xf>
    <xf numFmtId="0" fontId="0" fillId="48" borderId="12" xfId="58" applyFont="1" applyFill="1" applyBorder="1" applyAlignment="1" applyProtection="1">
      <alignment horizontal="center"/>
      <protection/>
    </xf>
    <xf numFmtId="0" fontId="0" fillId="48" borderId="13" xfId="58" applyFont="1" applyFill="1" applyBorder="1" applyAlignment="1" applyProtection="1">
      <alignment horizontal="center"/>
      <protection/>
    </xf>
    <xf numFmtId="172" fontId="0" fillId="48" borderId="12" xfId="58" applyNumberFormat="1" applyFont="1" applyFill="1" applyBorder="1" applyAlignment="1" applyProtection="1">
      <alignment horizontal="center"/>
      <protection/>
    </xf>
    <xf numFmtId="164" fontId="0" fillId="48" borderId="13" xfId="0" applyNumberFormat="1" applyFill="1" applyBorder="1" applyAlignment="1">
      <alignment horizontal="center"/>
    </xf>
    <xf numFmtId="171" fontId="0" fillId="35" borderId="12" xfId="58" applyNumberFormat="1" applyFont="1" applyFill="1" applyBorder="1" applyAlignment="1" applyProtection="1">
      <alignment horizontal="center"/>
      <protection locked="0"/>
    </xf>
    <xf numFmtId="164" fontId="0" fillId="35" borderId="13" xfId="0" applyNumberFormat="1" applyFill="1" applyBorder="1" applyAlignment="1" applyProtection="1">
      <alignment horizontal="center"/>
      <protection locked="0"/>
    </xf>
    <xf numFmtId="0" fontId="6" fillId="0" borderId="54" xfId="58" applyFont="1" applyFill="1" applyBorder="1" applyAlignment="1" applyProtection="1">
      <alignment horizontal="center"/>
      <protection/>
    </xf>
    <xf numFmtId="0" fontId="6" fillId="0" borderId="55" xfId="58" applyFont="1" applyFill="1" applyBorder="1" applyAlignment="1" applyProtection="1">
      <alignment horizontal="center"/>
      <protection/>
    </xf>
    <xf numFmtId="0" fontId="6" fillId="0" borderId="56" xfId="58" applyFont="1" applyFill="1" applyBorder="1" applyAlignment="1" applyProtection="1">
      <alignment horizontal="center"/>
      <protection/>
    </xf>
    <xf numFmtId="168" fontId="18" fillId="0" borderId="12" xfId="57" applyNumberFormat="1" applyFont="1" applyBorder="1" applyAlignment="1" applyProtection="1">
      <alignment horizontal="center"/>
      <protection/>
    </xf>
    <xf numFmtId="0" fontId="18" fillId="35" borderId="10" xfId="57" applyFont="1" applyFill="1" applyBorder="1" applyAlignment="1" applyProtection="1">
      <alignment horizontal="center"/>
      <protection locked="0"/>
    </xf>
    <xf numFmtId="164" fontId="0" fillId="35" borderId="10" xfId="0" applyNumberFormat="1" applyFont="1" applyFill="1" applyBorder="1" applyAlignment="1" applyProtection="1">
      <alignment horizontal="center"/>
      <protection locked="0"/>
    </xf>
    <xf numFmtId="189" fontId="19" fillId="0" borderId="12" xfId="57" applyNumberFormat="1" applyFont="1" applyBorder="1" applyAlignment="1" applyProtection="1">
      <alignment horizontal="center"/>
      <protection/>
    </xf>
    <xf numFmtId="189" fontId="0" fillId="2" borderId="13" xfId="0" applyNumberFormat="1" applyBorder="1" applyAlignment="1" applyProtection="1">
      <alignment horizontal="center"/>
      <protection/>
    </xf>
    <xf numFmtId="165" fontId="0" fillId="43" borderId="0" xfId="0" applyNumberFormat="1" applyFill="1" applyAlignment="1">
      <alignment horizontal="center"/>
    </xf>
    <xf numFmtId="0" fontId="0" fillId="43" borderId="0" xfId="0" applyNumberFormat="1" applyFill="1" applyAlignment="1">
      <alignment horizontal="left"/>
    </xf>
    <xf numFmtId="0" fontId="7" fillId="0" borderId="0" xfId="0" applyNumberFormat="1" applyFont="1" applyFill="1" applyAlignment="1">
      <alignment/>
    </xf>
    <xf numFmtId="0" fontId="0" fillId="43" borderId="0" xfId="0" applyNumberFormat="1" applyFill="1" applyAlignment="1">
      <alignment horizontal="center"/>
    </xf>
    <xf numFmtId="0" fontId="0" fillId="0" borderId="0" xfId="0" applyNumberForma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CFORM" xfId="57"/>
    <cellStyle name="Normal_SP125pace7-20-02" xfId="58"/>
    <cellStyle name="Note" xfId="59"/>
    <cellStyle name="Output" xfId="60"/>
    <cellStyle name="Percent" xfId="61"/>
    <cellStyle name="Title" xfId="62"/>
    <cellStyle name="Total" xfId="63"/>
    <cellStyle name="Warning Text" xfId="64"/>
  </cellStyles>
  <dxfs count="21">
    <dxf>
      <fill>
        <patternFill>
          <bgColor rgb="FFFF0000"/>
        </patternFill>
      </fill>
    </dxf>
    <dxf>
      <fill>
        <patternFill>
          <bgColor rgb="FFFF0000"/>
        </patternFill>
      </fill>
    </dxf>
    <dxf>
      <font>
        <color rgb="FFC00000"/>
      </font>
      <fill>
        <patternFill>
          <bgColor theme="5" tint="0.7999799847602844"/>
        </patternFill>
      </fill>
    </dxf>
    <dxf/>
    <dxf>
      <font>
        <b/>
        <i val="0"/>
        <strike/>
        <color indexed="10"/>
      </font>
      <fill>
        <patternFill>
          <bgColor indexed="26"/>
        </patternFill>
      </fill>
    </dxf>
    <dxf>
      <font>
        <color indexed="10"/>
      </font>
    </dxf>
    <dxf>
      <font>
        <color indexed="10"/>
      </font>
    </dxf>
    <dxf>
      <font>
        <color indexed="10"/>
      </font>
    </dxf>
    <dxf>
      <font>
        <color indexed="10"/>
      </font>
    </dxf>
    <dxf>
      <font>
        <color indexed="10"/>
      </font>
    </dxf>
    <dxf>
      <border>
        <right style="thin">
          <color indexed="8"/>
        </right>
        <bottom style="thin">
          <color indexed="8"/>
        </bottom>
      </border>
    </dxf>
    <dxf>
      <fill>
        <patternFill patternType="gray0625">
          <bgColor indexed="9"/>
        </patternFill>
      </fill>
      <border>
        <right style="thin">
          <color indexed="8"/>
        </right>
        <bottom style="thin">
          <color indexed="8"/>
        </bottom>
      </border>
    </dxf>
    <dxf>
      <fill>
        <patternFill patternType="gray125">
          <bgColor indexed="65"/>
        </patternFill>
      </fill>
      <border>
        <right style="thin">
          <color indexed="8"/>
        </right>
        <top style="thin">
          <color indexed="8"/>
        </top>
      </border>
    </dxf>
    <dxf>
      <font>
        <color indexed="10"/>
      </font>
      <fill>
        <patternFill patternType="solid">
          <bgColor indexed="64"/>
        </patternFill>
      </fill>
    </dxf>
    <dxf>
      <font>
        <b/>
        <i val="0"/>
        <color indexed="10"/>
      </font>
      <fill>
        <patternFill>
          <bgColor indexed="43"/>
        </patternFill>
      </fill>
    </dxf>
    <dxf>
      <fill>
        <patternFill patternType="none">
          <bgColor indexed="65"/>
        </patternFill>
      </fill>
    </dxf>
    <dxf>
      <font>
        <b/>
        <i val="0"/>
        <color rgb="FFFF0000"/>
      </font>
      <fill>
        <patternFill>
          <bgColor rgb="FFFFFF99"/>
        </patternFill>
      </fill>
      <border/>
    </dxf>
    <dxf>
      <font>
        <color rgb="FFFF0000"/>
      </font>
      <fill>
        <patternFill patternType="solid">
          <bgColor indexed="64"/>
        </patternFill>
      </fill>
      <border/>
    </dxf>
    <dxf>
      <font>
        <color rgb="FFFF0000"/>
      </font>
      <border/>
    </dxf>
    <dxf>
      <font>
        <b/>
        <i val="0"/>
        <strike/>
        <color rgb="FFFF0000"/>
      </font>
      <fill>
        <patternFill>
          <bgColor rgb="FFFFFFCC"/>
        </patternFill>
      </fill>
      <border/>
    </dxf>
    <dxf>
      <font>
        <color rgb="FFC00000"/>
      </font>
      <fill>
        <patternFill>
          <bgColor theme="5"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2.emf" /><Relationship Id="rId3" Type="http://schemas.openxmlformats.org/officeDocument/2006/relationships/image" Target="../media/image25.emf" /><Relationship Id="rId4" Type="http://schemas.openxmlformats.org/officeDocument/2006/relationships/image" Target="../media/image2.emf" /><Relationship Id="rId5" Type="http://schemas.openxmlformats.org/officeDocument/2006/relationships/image" Target="../media/image16.emf" /><Relationship Id="rId6" Type="http://schemas.openxmlformats.org/officeDocument/2006/relationships/image" Target="../media/image64.emf" /><Relationship Id="rId7" Type="http://schemas.openxmlformats.org/officeDocument/2006/relationships/image" Target="../media/image44.emf" /><Relationship Id="rId8" Type="http://schemas.openxmlformats.org/officeDocument/2006/relationships/image" Target="../media/image35.emf" /><Relationship Id="rId9" Type="http://schemas.openxmlformats.org/officeDocument/2006/relationships/image" Target="../media/image9.emf" /><Relationship Id="rId10" Type="http://schemas.openxmlformats.org/officeDocument/2006/relationships/image" Target="../media/image59.emf" /><Relationship Id="rId11" Type="http://schemas.openxmlformats.org/officeDocument/2006/relationships/image" Target="../media/image53.emf" /><Relationship Id="rId12" Type="http://schemas.openxmlformats.org/officeDocument/2006/relationships/image" Target="../media/image11.emf" /><Relationship Id="rId13" Type="http://schemas.openxmlformats.org/officeDocument/2006/relationships/image" Target="../media/image18.emf" /><Relationship Id="rId14" Type="http://schemas.openxmlformats.org/officeDocument/2006/relationships/image" Target="../media/image27.emf" /><Relationship Id="rId15" Type="http://schemas.openxmlformats.org/officeDocument/2006/relationships/image" Target="../media/image52.emf" /><Relationship Id="rId16" Type="http://schemas.openxmlformats.org/officeDocument/2006/relationships/image" Target="../media/image34.emf" /><Relationship Id="rId17" Type="http://schemas.openxmlformats.org/officeDocument/2006/relationships/image" Target="../media/image30.emf" /><Relationship Id="rId18" Type="http://schemas.openxmlformats.org/officeDocument/2006/relationships/image" Target="../media/image51.emf" /><Relationship Id="rId19" Type="http://schemas.openxmlformats.org/officeDocument/2006/relationships/image" Target="../media/image48.emf" /><Relationship Id="rId20" Type="http://schemas.openxmlformats.org/officeDocument/2006/relationships/image" Target="../media/image60.emf" /><Relationship Id="rId21" Type="http://schemas.openxmlformats.org/officeDocument/2006/relationships/image" Target="../media/image36.emf" /><Relationship Id="rId22" Type="http://schemas.openxmlformats.org/officeDocument/2006/relationships/image" Target="../media/image7.emf" /><Relationship Id="rId23" Type="http://schemas.openxmlformats.org/officeDocument/2006/relationships/image" Target="../media/image8.emf" /><Relationship Id="rId24" Type="http://schemas.openxmlformats.org/officeDocument/2006/relationships/image" Target="../media/image40.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8.emf" /><Relationship Id="rId3" Type="http://schemas.openxmlformats.org/officeDocument/2006/relationships/image" Target="../media/image1.emf" /><Relationship Id="rId4" Type="http://schemas.openxmlformats.org/officeDocument/2006/relationships/image" Target="../media/image31.emf" /><Relationship Id="rId5" Type="http://schemas.openxmlformats.org/officeDocument/2006/relationships/image" Target="../media/image5.emf" /><Relationship Id="rId6" Type="http://schemas.openxmlformats.org/officeDocument/2006/relationships/image" Target="../media/image26.emf" /><Relationship Id="rId7" Type="http://schemas.openxmlformats.org/officeDocument/2006/relationships/image" Target="../media/image41.emf" /><Relationship Id="rId8" Type="http://schemas.openxmlformats.org/officeDocument/2006/relationships/image" Target="../media/image46.emf" /><Relationship Id="rId9" Type="http://schemas.openxmlformats.org/officeDocument/2006/relationships/image" Target="../media/image43.emf" /><Relationship Id="rId10" Type="http://schemas.openxmlformats.org/officeDocument/2006/relationships/image" Target="../media/image5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57.emf" /><Relationship Id="rId3" Type="http://schemas.openxmlformats.org/officeDocument/2006/relationships/image" Target="../media/image24.emf" /><Relationship Id="rId4" Type="http://schemas.openxmlformats.org/officeDocument/2006/relationships/image" Target="../media/image4.emf" /><Relationship Id="rId5" Type="http://schemas.openxmlformats.org/officeDocument/2006/relationships/image" Target="../media/image33.emf" /><Relationship Id="rId6" Type="http://schemas.openxmlformats.org/officeDocument/2006/relationships/image" Target="../media/image32.emf" /><Relationship Id="rId7" Type="http://schemas.openxmlformats.org/officeDocument/2006/relationships/image" Target="../media/image63.emf" /><Relationship Id="rId8" Type="http://schemas.openxmlformats.org/officeDocument/2006/relationships/image" Target="../media/image56.emf" /></Relationships>
</file>

<file path=xl/drawings/_rels/drawing4.xml.rels><?xml version="1.0" encoding="utf-8" standalone="yes"?><Relationships xmlns="http://schemas.openxmlformats.org/package/2006/relationships"><Relationship Id="rId1" Type="http://schemas.openxmlformats.org/officeDocument/2006/relationships/image" Target="../media/image45.emf" /><Relationship Id="rId2" Type="http://schemas.openxmlformats.org/officeDocument/2006/relationships/image" Target="../media/image28.emf" /><Relationship Id="rId3" Type="http://schemas.openxmlformats.org/officeDocument/2006/relationships/image" Target="../media/image54.emf" /><Relationship Id="rId4" Type="http://schemas.openxmlformats.org/officeDocument/2006/relationships/image" Target="../media/image39.emf" /><Relationship Id="rId5" Type="http://schemas.openxmlformats.org/officeDocument/2006/relationships/image" Target="../media/image3.emf" /><Relationship Id="rId6" Type="http://schemas.openxmlformats.org/officeDocument/2006/relationships/image" Target="../media/image62.emf" /><Relationship Id="rId7" Type="http://schemas.openxmlformats.org/officeDocument/2006/relationships/image" Target="../media/image19.emf" /></Relationships>
</file>

<file path=xl/drawings/_rels/drawing5.xml.rels><?xml version="1.0" encoding="utf-8" standalone="yes"?><Relationships xmlns="http://schemas.openxmlformats.org/package/2006/relationships"><Relationship Id="rId1" Type="http://schemas.openxmlformats.org/officeDocument/2006/relationships/image" Target="../media/image49.emf" /><Relationship Id="rId2" Type="http://schemas.openxmlformats.org/officeDocument/2006/relationships/image" Target="../media/image37.emf" /><Relationship Id="rId3" Type="http://schemas.openxmlformats.org/officeDocument/2006/relationships/image" Target="../media/image50.emf" /><Relationship Id="rId4" Type="http://schemas.openxmlformats.org/officeDocument/2006/relationships/image" Target="../media/image17.emf" /><Relationship Id="rId5" Type="http://schemas.openxmlformats.org/officeDocument/2006/relationships/image" Target="../media/image13.emf" /><Relationship Id="rId6" Type="http://schemas.openxmlformats.org/officeDocument/2006/relationships/image" Target="../media/image47.emf" /><Relationship Id="rId7" Type="http://schemas.openxmlformats.org/officeDocument/2006/relationships/image" Target="../media/image20.emf" /></Relationships>
</file>

<file path=xl/drawings/_rels/drawing6.xml.rels><?xml version="1.0" encoding="utf-8" standalone="yes"?><Relationships xmlns="http://schemas.openxmlformats.org/package/2006/relationships"><Relationship Id="rId1" Type="http://schemas.openxmlformats.org/officeDocument/2006/relationships/image" Target="../media/image42.emf" /><Relationship Id="rId2" Type="http://schemas.openxmlformats.org/officeDocument/2006/relationships/image" Target="../media/image29.emf" /><Relationship Id="rId3" Type="http://schemas.openxmlformats.org/officeDocument/2006/relationships/image" Target="../media/image23.emf" /><Relationship Id="rId4" Type="http://schemas.openxmlformats.org/officeDocument/2006/relationships/image" Target="../media/image22.emf" /><Relationship Id="rId5" Type="http://schemas.openxmlformats.org/officeDocument/2006/relationships/image" Target="../media/image61.emf" /><Relationship Id="rId6" Type="http://schemas.openxmlformats.org/officeDocument/2006/relationships/image" Target="../media/image5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5.emf" /></Relationships>
</file>

<file path=xl/drawings/_rels/drawing8.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6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1</xdr:col>
      <xdr:colOff>180975</xdr:colOff>
      <xdr:row>3</xdr:row>
      <xdr:rowOff>76200</xdr:rowOff>
    </xdr:to>
    <xdr:pic>
      <xdr:nvPicPr>
        <xdr:cNvPr id="1" name="Picture 21" descr="modotlogoblue"/>
        <xdr:cNvPicPr preferRelativeResize="1">
          <a:picLocks noChangeAspect="1"/>
        </xdr:cNvPicPr>
      </xdr:nvPicPr>
      <xdr:blipFill>
        <a:blip r:embed="rId1"/>
        <a:stretch>
          <a:fillRect/>
        </a:stretch>
      </xdr:blipFill>
      <xdr:spPr>
        <a:xfrm>
          <a:off x="19050" y="28575"/>
          <a:ext cx="1485900" cy="723900"/>
        </a:xfrm>
        <a:prstGeom prst="rect">
          <a:avLst/>
        </a:prstGeom>
        <a:noFill/>
        <a:ln w="9525" cmpd="sng">
          <a:noFill/>
        </a:ln>
      </xdr:spPr>
    </xdr:pic>
    <xdr:clientData/>
  </xdr:twoCellAnchor>
  <xdr:twoCellAnchor editAs="oneCell">
    <xdr:from>
      <xdr:col>10</xdr:col>
      <xdr:colOff>638175</xdr:colOff>
      <xdr:row>27</xdr:row>
      <xdr:rowOff>38100</xdr:rowOff>
    </xdr:from>
    <xdr:to>
      <xdr:col>12</xdr:col>
      <xdr:colOff>581025</xdr:colOff>
      <xdr:row>32</xdr:row>
      <xdr:rowOff>0</xdr:rowOff>
    </xdr:to>
    <xdr:pic>
      <xdr:nvPicPr>
        <xdr:cNvPr id="2" name="LOCKED"/>
        <xdr:cNvPicPr preferRelativeResize="1">
          <a:picLocks noChangeAspect="1"/>
        </xdr:cNvPicPr>
      </xdr:nvPicPr>
      <xdr:blipFill>
        <a:blip r:embed="rId2"/>
        <a:stretch>
          <a:fillRect/>
        </a:stretch>
      </xdr:blipFill>
      <xdr:spPr>
        <a:xfrm>
          <a:off x="5086350" y="5343525"/>
          <a:ext cx="2038350" cy="914400"/>
        </a:xfrm>
        <a:prstGeom prst="rect">
          <a:avLst/>
        </a:prstGeom>
        <a:noFill/>
        <a:ln w="9525" cmpd="sng">
          <a:noFill/>
        </a:ln>
      </xdr:spPr>
    </xdr:pic>
    <xdr:clientData/>
  </xdr:twoCellAnchor>
  <xdr:twoCellAnchor editAs="oneCell">
    <xdr:from>
      <xdr:col>0</xdr:col>
      <xdr:colOff>276225</xdr:colOff>
      <xdr:row>20</xdr:row>
      <xdr:rowOff>180975</xdr:rowOff>
    </xdr:from>
    <xdr:to>
      <xdr:col>0</xdr:col>
      <xdr:colOff>1285875</xdr:colOff>
      <xdr:row>23</xdr:row>
      <xdr:rowOff>95250</xdr:rowOff>
    </xdr:to>
    <xdr:pic>
      <xdr:nvPicPr>
        <xdr:cNvPr id="3" name="GRADATION"/>
        <xdr:cNvPicPr preferRelativeResize="1">
          <a:picLocks noChangeAspect="1"/>
        </xdr:cNvPicPr>
      </xdr:nvPicPr>
      <xdr:blipFill>
        <a:blip r:embed="rId3"/>
        <a:stretch>
          <a:fillRect/>
        </a:stretch>
      </xdr:blipFill>
      <xdr:spPr>
        <a:xfrm>
          <a:off x="276225" y="4152900"/>
          <a:ext cx="1000125" cy="485775"/>
        </a:xfrm>
        <a:prstGeom prst="rect">
          <a:avLst/>
        </a:prstGeom>
        <a:noFill/>
        <a:ln w="9525" cmpd="sng">
          <a:noFill/>
        </a:ln>
      </xdr:spPr>
    </xdr:pic>
    <xdr:clientData/>
  </xdr:twoCellAnchor>
  <xdr:twoCellAnchor editAs="oneCell">
    <xdr:from>
      <xdr:col>3</xdr:col>
      <xdr:colOff>266700</xdr:colOff>
      <xdr:row>21</xdr:row>
      <xdr:rowOff>19050</xdr:rowOff>
    </xdr:from>
    <xdr:to>
      <xdr:col>10</xdr:col>
      <xdr:colOff>76200</xdr:colOff>
      <xdr:row>25</xdr:row>
      <xdr:rowOff>171450</xdr:rowOff>
    </xdr:to>
    <xdr:pic>
      <xdr:nvPicPr>
        <xdr:cNvPr id="4" name="QAVOLUMETRICS"/>
        <xdr:cNvPicPr preferRelativeResize="1">
          <a:picLocks noChangeAspect="1"/>
        </xdr:cNvPicPr>
      </xdr:nvPicPr>
      <xdr:blipFill>
        <a:blip r:embed="rId4"/>
        <a:stretch>
          <a:fillRect/>
        </a:stretch>
      </xdr:blipFill>
      <xdr:spPr>
        <a:xfrm>
          <a:off x="2514600" y="4181475"/>
          <a:ext cx="2009775" cy="914400"/>
        </a:xfrm>
        <a:prstGeom prst="rect">
          <a:avLst/>
        </a:prstGeom>
        <a:noFill/>
        <a:ln w="9525" cmpd="sng">
          <a:noFill/>
        </a:ln>
      </xdr:spPr>
    </xdr:pic>
    <xdr:clientData/>
  </xdr:twoCellAnchor>
  <xdr:twoCellAnchor editAs="oneCell">
    <xdr:from>
      <xdr:col>0</xdr:col>
      <xdr:colOff>323850</xdr:colOff>
      <xdr:row>27</xdr:row>
      <xdr:rowOff>28575</xdr:rowOff>
    </xdr:from>
    <xdr:to>
      <xdr:col>3</xdr:col>
      <xdr:colOff>66675</xdr:colOff>
      <xdr:row>31</xdr:row>
      <xdr:rowOff>180975</xdr:rowOff>
    </xdr:to>
    <xdr:pic>
      <xdr:nvPicPr>
        <xdr:cNvPr id="5" name="SUMMARY"/>
        <xdr:cNvPicPr preferRelativeResize="1">
          <a:picLocks noChangeAspect="1"/>
        </xdr:cNvPicPr>
      </xdr:nvPicPr>
      <xdr:blipFill>
        <a:blip r:embed="rId5"/>
        <a:stretch>
          <a:fillRect/>
        </a:stretch>
      </xdr:blipFill>
      <xdr:spPr>
        <a:xfrm>
          <a:off x="323850" y="5334000"/>
          <a:ext cx="1990725" cy="914400"/>
        </a:xfrm>
        <a:prstGeom prst="rect">
          <a:avLst/>
        </a:prstGeom>
        <a:noFill/>
        <a:ln w="9525" cmpd="sng">
          <a:noFill/>
        </a:ln>
      </xdr:spPr>
    </xdr:pic>
    <xdr:clientData/>
  </xdr:twoCellAnchor>
  <xdr:twoCellAnchor editAs="oneCell">
    <xdr:from>
      <xdr:col>10</xdr:col>
      <xdr:colOff>638175</xdr:colOff>
      <xdr:row>27</xdr:row>
      <xdr:rowOff>38100</xdr:rowOff>
    </xdr:from>
    <xdr:to>
      <xdr:col>12</xdr:col>
      <xdr:colOff>581025</xdr:colOff>
      <xdr:row>32</xdr:row>
      <xdr:rowOff>0</xdr:rowOff>
    </xdr:to>
    <xdr:pic>
      <xdr:nvPicPr>
        <xdr:cNvPr id="6" name="TRANSFERV"/>
        <xdr:cNvPicPr preferRelativeResize="1">
          <a:picLocks noChangeAspect="1"/>
        </xdr:cNvPicPr>
      </xdr:nvPicPr>
      <xdr:blipFill>
        <a:blip r:embed="rId6"/>
        <a:stretch>
          <a:fillRect/>
        </a:stretch>
      </xdr:blipFill>
      <xdr:spPr>
        <a:xfrm>
          <a:off x="5086350" y="5343525"/>
          <a:ext cx="2038350" cy="914400"/>
        </a:xfrm>
        <a:prstGeom prst="rect">
          <a:avLst/>
        </a:prstGeom>
        <a:noFill/>
        <a:ln w="9525" cmpd="sng">
          <a:noFill/>
        </a:ln>
      </xdr:spPr>
    </xdr:pic>
    <xdr:clientData/>
  </xdr:twoCellAnchor>
  <xdr:twoCellAnchor editAs="oneCell">
    <xdr:from>
      <xdr:col>4</xdr:col>
      <xdr:colOff>104775</xdr:colOff>
      <xdr:row>27</xdr:row>
      <xdr:rowOff>38100</xdr:rowOff>
    </xdr:from>
    <xdr:to>
      <xdr:col>10</xdr:col>
      <xdr:colOff>228600</xdr:colOff>
      <xdr:row>32</xdr:row>
      <xdr:rowOff>0</xdr:rowOff>
    </xdr:to>
    <xdr:pic>
      <xdr:nvPicPr>
        <xdr:cNvPr id="7" name="SAVE"/>
        <xdr:cNvPicPr preferRelativeResize="1">
          <a:picLocks noChangeAspect="1"/>
        </xdr:cNvPicPr>
      </xdr:nvPicPr>
      <xdr:blipFill>
        <a:blip r:embed="rId7"/>
        <a:stretch>
          <a:fillRect/>
        </a:stretch>
      </xdr:blipFill>
      <xdr:spPr>
        <a:xfrm>
          <a:off x="2667000" y="5343525"/>
          <a:ext cx="2009775" cy="914400"/>
        </a:xfrm>
        <a:prstGeom prst="rect">
          <a:avLst/>
        </a:prstGeom>
        <a:noFill/>
        <a:ln w="9525" cmpd="sng">
          <a:noFill/>
        </a:ln>
      </xdr:spPr>
    </xdr:pic>
    <xdr:clientData/>
  </xdr:twoCellAnchor>
  <xdr:twoCellAnchor editAs="oneCell">
    <xdr:from>
      <xdr:col>12</xdr:col>
      <xdr:colOff>981075</xdr:colOff>
      <xdr:row>27</xdr:row>
      <xdr:rowOff>38100</xdr:rowOff>
    </xdr:from>
    <xdr:to>
      <xdr:col>14</xdr:col>
      <xdr:colOff>847725</xdr:colOff>
      <xdr:row>32</xdr:row>
      <xdr:rowOff>0</xdr:rowOff>
    </xdr:to>
    <xdr:pic>
      <xdr:nvPicPr>
        <xdr:cNvPr id="8" name="HELP"/>
        <xdr:cNvPicPr preferRelativeResize="1">
          <a:picLocks noChangeAspect="1"/>
        </xdr:cNvPicPr>
      </xdr:nvPicPr>
      <xdr:blipFill>
        <a:blip r:embed="rId8"/>
        <a:stretch>
          <a:fillRect/>
        </a:stretch>
      </xdr:blipFill>
      <xdr:spPr>
        <a:xfrm>
          <a:off x="7524750" y="5343525"/>
          <a:ext cx="2000250" cy="914400"/>
        </a:xfrm>
        <a:prstGeom prst="rect">
          <a:avLst/>
        </a:prstGeom>
        <a:noFill/>
        <a:ln w="9525" cmpd="sng">
          <a:noFill/>
        </a:ln>
      </xdr:spPr>
    </xdr:pic>
    <xdr:clientData/>
  </xdr:twoCellAnchor>
  <xdr:twoCellAnchor editAs="oneCell">
    <xdr:from>
      <xdr:col>12</xdr:col>
      <xdr:colOff>409575</xdr:colOff>
      <xdr:row>21</xdr:row>
      <xdr:rowOff>19050</xdr:rowOff>
    </xdr:from>
    <xdr:to>
      <xdr:col>14</xdr:col>
      <xdr:colOff>276225</xdr:colOff>
      <xdr:row>25</xdr:row>
      <xdr:rowOff>171450</xdr:rowOff>
    </xdr:to>
    <xdr:pic>
      <xdr:nvPicPr>
        <xdr:cNvPr id="9" name="DENSITY"/>
        <xdr:cNvPicPr preferRelativeResize="1">
          <a:picLocks noChangeAspect="1"/>
        </xdr:cNvPicPr>
      </xdr:nvPicPr>
      <xdr:blipFill>
        <a:blip r:embed="rId9"/>
        <a:stretch>
          <a:fillRect/>
        </a:stretch>
      </xdr:blipFill>
      <xdr:spPr>
        <a:xfrm>
          <a:off x="6953250" y="4181475"/>
          <a:ext cx="2000250" cy="914400"/>
        </a:xfrm>
        <a:prstGeom prst="rect">
          <a:avLst/>
        </a:prstGeom>
        <a:noFill/>
        <a:ln w="9525" cmpd="sng">
          <a:noFill/>
        </a:ln>
      </xdr:spPr>
    </xdr:pic>
    <xdr:clientData/>
  </xdr:twoCellAnchor>
  <xdr:twoCellAnchor editAs="oneCell">
    <xdr:from>
      <xdr:col>10</xdr:col>
      <xdr:colOff>266700</xdr:colOff>
      <xdr:row>21</xdr:row>
      <xdr:rowOff>19050</xdr:rowOff>
    </xdr:from>
    <xdr:to>
      <xdr:col>12</xdr:col>
      <xdr:colOff>200025</xdr:colOff>
      <xdr:row>25</xdr:row>
      <xdr:rowOff>171450</xdr:rowOff>
    </xdr:to>
    <xdr:pic>
      <xdr:nvPicPr>
        <xdr:cNvPr id="10" name="LOOSEMIX"/>
        <xdr:cNvPicPr preferRelativeResize="1">
          <a:picLocks noChangeAspect="1"/>
        </xdr:cNvPicPr>
      </xdr:nvPicPr>
      <xdr:blipFill>
        <a:blip r:embed="rId10"/>
        <a:stretch>
          <a:fillRect/>
        </a:stretch>
      </xdr:blipFill>
      <xdr:spPr>
        <a:xfrm>
          <a:off x="4714875" y="4181475"/>
          <a:ext cx="2028825" cy="914400"/>
        </a:xfrm>
        <a:prstGeom prst="rect">
          <a:avLst/>
        </a:prstGeom>
        <a:noFill/>
        <a:ln w="9525" cmpd="sng">
          <a:noFill/>
        </a:ln>
      </xdr:spPr>
    </xdr:pic>
    <xdr:clientData/>
  </xdr:twoCellAnchor>
  <xdr:twoCellAnchor editAs="oneCell">
    <xdr:from>
      <xdr:col>2</xdr:col>
      <xdr:colOff>28575</xdr:colOff>
      <xdr:row>34</xdr:row>
      <xdr:rowOff>38100</xdr:rowOff>
    </xdr:from>
    <xdr:to>
      <xdr:col>8</xdr:col>
      <xdr:colOff>66675</xdr:colOff>
      <xdr:row>37</xdr:row>
      <xdr:rowOff>19050</xdr:rowOff>
    </xdr:to>
    <xdr:pic>
      <xdr:nvPicPr>
        <xdr:cNvPr id="11" name="PRINT_VOLULMETRICS"/>
        <xdr:cNvPicPr preferRelativeResize="1">
          <a:picLocks noChangeAspect="1"/>
        </xdr:cNvPicPr>
      </xdr:nvPicPr>
      <xdr:blipFill>
        <a:blip r:embed="rId11"/>
        <a:stretch>
          <a:fillRect/>
        </a:stretch>
      </xdr:blipFill>
      <xdr:spPr>
        <a:xfrm>
          <a:off x="2162175" y="6677025"/>
          <a:ext cx="1724025" cy="552450"/>
        </a:xfrm>
        <a:prstGeom prst="rect">
          <a:avLst/>
        </a:prstGeom>
        <a:noFill/>
        <a:ln w="9525" cmpd="sng">
          <a:noFill/>
        </a:ln>
      </xdr:spPr>
    </xdr:pic>
    <xdr:clientData/>
  </xdr:twoCellAnchor>
  <xdr:twoCellAnchor editAs="oneCell">
    <xdr:from>
      <xdr:col>0</xdr:col>
      <xdr:colOff>276225</xdr:colOff>
      <xdr:row>34</xdr:row>
      <xdr:rowOff>38100</xdr:rowOff>
    </xdr:from>
    <xdr:to>
      <xdr:col>1</xdr:col>
      <xdr:colOff>695325</xdr:colOff>
      <xdr:row>37</xdr:row>
      <xdr:rowOff>19050</xdr:rowOff>
    </xdr:to>
    <xdr:pic>
      <xdr:nvPicPr>
        <xdr:cNvPr id="12" name="PRINT_APIR"/>
        <xdr:cNvPicPr preferRelativeResize="1">
          <a:picLocks noChangeAspect="1"/>
        </xdr:cNvPicPr>
      </xdr:nvPicPr>
      <xdr:blipFill>
        <a:blip r:embed="rId12"/>
        <a:stretch>
          <a:fillRect/>
        </a:stretch>
      </xdr:blipFill>
      <xdr:spPr>
        <a:xfrm>
          <a:off x="276225" y="6677025"/>
          <a:ext cx="1743075" cy="552450"/>
        </a:xfrm>
        <a:prstGeom prst="rect">
          <a:avLst/>
        </a:prstGeom>
        <a:noFill/>
        <a:ln w="9525" cmpd="sng">
          <a:noFill/>
        </a:ln>
      </xdr:spPr>
    </xdr:pic>
    <xdr:clientData/>
  </xdr:twoCellAnchor>
  <xdr:twoCellAnchor editAs="oneCell">
    <xdr:from>
      <xdr:col>13</xdr:col>
      <xdr:colOff>152400</xdr:colOff>
      <xdr:row>34</xdr:row>
      <xdr:rowOff>38100</xdr:rowOff>
    </xdr:from>
    <xdr:to>
      <xdr:col>14</xdr:col>
      <xdr:colOff>800100</xdr:colOff>
      <xdr:row>37</xdr:row>
      <xdr:rowOff>19050</xdr:rowOff>
    </xdr:to>
    <xdr:pic>
      <xdr:nvPicPr>
        <xdr:cNvPr id="13" name="PRINT_DENSITY"/>
        <xdr:cNvPicPr preferRelativeResize="1">
          <a:picLocks noChangeAspect="1"/>
        </xdr:cNvPicPr>
      </xdr:nvPicPr>
      <xdr:blipFill>
        <a:blip r:embed="rId13"/>
        <a:stretch>
          <a:fillRect/>
        </a:stretch>
      </xdr:blipFill>
      <xdr:spPr>
        <a:xfrm>
          <a:off x="7743825" y="6677025"/>
          <a:ext cx="1733550" cy="552450"/>
        </a:xfrm>
        <a:prstGeom prst="rect">
          <a:avLst/>
        </a:prstGeom>
        <a:noFill/>
        <a:ln w="9525" cmpd="sng">
          <a:noFill/>
        </a:ln>
      </xdr:spPr>
    </xdr:pic>
    <xdr:clientData/>
  </xdr:twoCellAnchor>
  <xdr:twoCellAnchor editAs="oneCell">
    <xdr:from>
      <xdr:col>11</xdr:col>
      <xdr:colOff>409575</xdr:colOff>
      <xdr:row>34</xdr:row>
      <xdr:rowOff>38100</xdr:rowOff>
    </xdr:from>
    <xdr:to>
      <xdr:col>13</xdr:col>
      <xdr:colOff>57150</xdr:colOff>
      <xdr:row>37</xdr:row>
      <xdr:rowOff>19050</xdr:rowOff>
    </xdr:to>
    <xdr:pic>
      <xdr:nvPicPr>
        <xdr:cNvPr id="14" name="PRINT_LOOSE"/>
        <xdr:cNvPicPr preferRelativeResize="1">
          <a:picLocks noChangeAspect="1"/>
        </xdr:cNvPicPr>
      </xdr:nvPicPr>
      <xdr:blipFill>
        <a:blip r:embed="rId14"/>
        <a:stretch>
          <a:fillRect/>
        </a:stretch>
      </xdr:blipFill>
      <xdr:spPr>
        <a:xfrm>
          <a:off x="5905500" y="6677025"/>
          <a:ext cx="1743075" cy="552450"/>
        </a:xfrm>
        <a:prstGeom prst="rect">
          <a:avLst/>
        </a:prstGeom>
        <a:noFill/>
        <a:ln w="9525" cmpd="sng">
          <a:noFill/>
        </a:ln>
      </xdr:spPr>
    </xdr:pic>
    <xdr:clientData/>
  </xdr:twoCellAnchor>
  <xdr:twoCellAnchor editAs="oneCell">
    <xdr:from>
      <xdr:col>8</xdr:col>
      <xdr:colOff>200025</xdr:colOff>
      <xdr:row>34</xdr:row>
      <xdr:rowOff>38100</xdr:rowOff>
    </xdr:from>
    <xdr:to>
      <xdr:col>11</xdr:col>
      <xdr:colOff>266700</xdr:colOff>
      <xdr:row>37</xdr:row>
      <xdr:rowOff>19050</xdr:rowOff>
    </xdr:to>
    <xdr:pic>
      <xdr:nvPicPr>
        <xdr:cNvPr id="15" name="PRINT_SUMMARY"/>
        <xdr:cNvPicPr preferRelativeResize="1">
          <a:picLocks noChangeAspect="1"/>
        </xdr:cNvPicPr>
      </xdr:nvPicPr>
      <xdr:blipFill>
        <a:blip r:embed="rId15"/>
        <a:stretch>
          <a:fillRect/>
        </a:stretch>
      </xdr:blipFill>
      <xdr:spPr>
        <a:xfrm>
          <a:off x="4019550" y="6677025"/>
          <a:ext cx="1743075" cy="552450"/>
        </a:xfrm>
        <a:prstGeom prst="rect">
          <a:avLst/>
        </a:prstGeom>
        <a:noFill/>
        <a:ln w="9525" cmpd="sng">
          <a:noFill/>
        </a:ln>
      </xdr:spPr>
    </xdr:pic>
    <xdr:clientData/>
  </xdr:twoCellAnchor>
  <xdr:twoCellAnchor editAs="oneCell">
    <xdr:from>
      <xdr:col>0</xdr:col>
      <xdr:colOff>657225</xdr:colOff>
      <xdr:row>60</xdr:row>
      <xdr:rowOff>104775</xdr:rowOff>
    </xdr:from>
    <xdr:to>
      <xdr:col>2</xdr:col>
      <xdr:colOff>47625</xdr:colOff>
      <xdr:row>62</xdr:row>
      <xdr:rowOff>28575</xdr:rowOff>
    </xdr:to>
    <xdr:pic>
      <xdr:nvPicPr>
        <xdr:cNvPr id="16" name="Producers"/>
        <xdr:cNvPicPr preferRelativeResize="1">
          <a:picLocks noChangeAspect="1"/>
        </xdr:cNvPicPr>
      </xdr:nvPicPr>
      <xdr:blipFill>
        <a:blip r:embed="rId16"/>
        <a:stretch>
          <a:fillRect/>
        </a:stretch>
      </xdr:blipFill>
      <xdr:spPr>
        <a:xfrm>
          <a:off x="657225" y="11696700"/>
          <a:ext cx="1524000" cy="304800"/>
        </a:xfrm>
        <a:prstGeom prst="rect">
          <a:avLst/>
        </a:prstGeom>
        <a:noFill/>
        <a:ln w="9525" cmpd="sng">
          <a:noFill/>
        </a:ln>
      </xdr:spPr>
    </xdr:pic>
    <xdr:clientData fPrintsWithSheet="0"/>
  </xdr:twoCellAnchor>
  <xdr:twoCellAnchor editAs="oneCell">
    <xdr:from>
      <xdr:col>4</xdr:col>
      <xdr:colOff>304800</xdr:colOff>
      <xdr:row>60</xdr:row>
      <xdr:rowOff>142875</xdr:rowOff>
    </xdr:from>
    <xdr:to>
      <xdr:col>10</xdr:col>
      <xdr:colOff>66675</xdr:colOff>
      <xdr:row>62</xdr:row>
      <xdr:rowOff>66675</xdr:rowOff>
    </xdr:to>
    <xdr:pic>
      <xdr:nvPicPr>
        <xdr:cNvPr id="17" name="Material_Cd"/>
        <xdr:cNvPicPr preferRelativeResize="1">
          <a:picLocks noChangeAspect="1"/>
        </xdr:cNvPicPr>
      </xdr:nvPicPr>
      <xdr:blipFill>
        <a:blip r:embed="rId17"/>
        <a:stretch>
          <a:fillRect/>
        </a:stretch>
      </xdr:blipFill>
      <xdr:spPr>
        <a:xfrm>
          <a:off x="2867025" y="11734800"/>
          <a:ext cx="1647825" cy="304800"/>
        </a:xfrm>
        <a:prstGeom prst="rect">
          <a:avLst/>
        </a:prstGeom>
        <a:noFill/>
        <a:ln w="9525" cmpd="sng">
          <a:noFill/>
        </a:ln>
      </xdr:spPr>
    </xdr:pic>
    <xdr:clientData fPrintsWithSheet="0"/>
  </xdr:twoCellAnchor>
  <xdr:twoCellAnchor editAs="oneCell">
    <xdr:from>
      <xdr:col>0</xdr:col>
      <xdr:colOff>1276350</xdr:colOff>
      <xdr:row>20</xdr:row>
      <xdr:rowOff>180975</xdr:rowOff>
    </xdr:from>
    <xdr:to>
      <xdr:col>3</xdr:col>
      <xdr:colOff>95250</xdr:colOff>
      <xdr:row>23</xdr:row>
      <xdr:rowOff>76200</xdr:rowOff>
    </xdr:to>
    <xdr:pic>
      <xdr:nvPicPr>
        <xdr:cNvPr id="18" name="GRADATION_2"/>
        <xdr:cNvPicPr preferRelativeResize="1">
          <a:picLocks noChangeAspect="1"/>
        </xdr:cNvPicPr>
      </xdr:nvPicPr>
      <xdr:blipFill>
        <a:blip r:embed="rId18"/>
        <a:stretch>
          <a:fillRect/>
        </a:stretch>
      </xdr:blipFill>
      <xdr:spPr>
        <a:xfrm>
          <a:off x="1276350" y="4152900"/>
          <a:ext cx="1066800" cy="466725"/>
        </a:xfrm>
        <a:prstGeom prst="rect">
          <a:avLst/>
        </a:prstGeom>
        <a:noFill/>
        <a:ln w="9525" cmpd="sng">
          <a:noFill/>
        </a:ln>
      </xdr:spPr>
    </xdr:pic>
    <xdr:clientData/>
  </xdr:twoCellAnchor>
  <xdr:twoCellAnchor editAs="oneCell">
    <xdr:from>
      <xdr:col>0</xdr:col>
      <xdr:colOff>276225</xdr:colOff>
      <xdr:row>23</xdr:row>
      <xdr:rowOff>66675</xdr:rowOff>
    </xdr:from>
    <xdr:to>
      <xdr:col>0</xdr:col>
      <xdr:colOff>1285875</xdr:colOff>
      <xdr:row>25</xdr:row>
      <xdr:rowOff>161925</xdr:rowOff>
    </xdr:to>
    <xdr:pic>
      <xdr:nvPicPr>
        <xdr:cNvPr id="19" name="GRADATION_3"/>
        <xdr:cNvPicPr preferRelativeResize="1">
          <a:picLocks noChangeAspect="1"/>
        </xdr:cNvPicPr>
      </xdr:nvPicPr>
      <xdr:blipFill>
        <a:blip r:embed="rId19"/>
        <a:stretch>
          <a:fillRect/>
        </a:stretch>
      </xdr:blipFill>
      <xdr:spPr>
        <a:xfrm>
          <a:off x="276225" y="4610100"/>
          <a:ext cx="1000125" cy="476250"/>
        </a:xfrm>
        <a:prstGeom prst="rect">
          <a:avLst/>
        </a:prstGeom>
        <a:noFill/>
        <a:ln w="9525" cmpd="sng">
          <a:noFill/>
        </a:ln>
      </xdr:spPr>
    </xdr:pic>
    <xdr:clientData/>
  </xdr:twoCellAnchor>
  <xdr:twoCellAnchor editAs="oneCell">
    <xdr:from>
      <xdr:col>0</xdr:col>
      <xdr:colOff>1276350</xdr:colOff>
      <xdr:row>23</xdr:row>
      <xdr:rowOff>66675</xdr:rowOff>
    </xdr:from>
    <xdr:to>
      <xdr:col>3</xdr:col>
      <xdr:colOff>95250</xdr:colOff>
      <xdr:row>25</xdr:row>
      <xdr:rowOff>152400</xdr:rowOff>
    </xdr:to>
    <xdr:pic>
      <xdr:nvPicPr>
        <xdr:cNvPr id="20" name="GRADATION_4"/>
        <xdr:cNvPicPr preferRelativeResize="1">
          <a:picLocks noChangeAspect="1"/>
        </xdr:cNvPicPr>
      </xdr:nvPicPr>
      <xdr:blipFill>
        <a:blip r:embed="rId20"/>
        <a:stretch>
          <a:fillRect/>
        </a:stretch>
      </xdr:blipFill>
      <xdr:spPr>
        <a:xfrm>
          <a:off x="1276350" y="4610100"/>
          <a:ext cx="1066800" cy="466725"/>
        </a:xfrm>
        <a:prstGeom prst="rect">
          <a:avLst/>
        </a:prstGeom>
        <a:noFill/>
        <a:ln w="9525" cmpd="sng">
          <a:noFill/>
        </a:ln>
      </xdr:spPr>
    </xdr:pic>
    <xdr:clientData/>
  </xdr:twoCellAnchor>
  <xdr:twoCellAnchor editAs="oneCell">
    <xdr:from>
      <xdr:col>14</xdr:col>
      <xdr:colOff>57150</xdr:colOff>
      <xdr:row>4</xdr:row>
      <xdr:rowOff>28575</xdr:rowOff>
    </xdr:from>
    <xdr:to>
      <xdr:col>15</xdr:col>
      <xdr:colOff>866775</xdr:colOff>
      <xdr:row>7</xdr:row>
      <xdr:rowOff>142875</xdr:rowOff>
    </xdr:to>
    <xdr:pic>
      <xdr:nvPicPr>
        <xdr:cNvPr id="21" name="Update"/>
        <xdr:cNvPicPr preferRelativeResize="1">
          <a:picLocks noChangeAspect="1"/>
        </xdr:cNvPicPr>
      </xdr:nvPicPr>
      <xdr:blipFill>
        <a:blip r:embed="rId21"/>
        <a:stretch>
          <a:fillRect/>
        </a:stretch>
      </xdr:blipFill>
      <xdr:spPr>
        <a:xfrm>
          <a:off x="8734425" y="904875"/>
          <a:ext cx="1895475" cy="704850"/>
        </a:xfrm>
        <a:prstGeom prst="rect">
          <a:avLst/>
        </a:prstGeom>
        <a:noFill/>
        <a:ln w="9525" cmpd="sng">
          <a:noFill/>
        </a:ln>
      </xdr:spPr>
    </xdr:pic>
    <xdr:clientData/>
  </xdr:twoCellAnchor>
  <xdr:twoCellAnchor editAs="oneCell">
    <xdr:from>
      <xdr:col>14</xdr:col>
      <xdr:colOff>438150</xdr:colOff>
      <xdr:row>21</xdr:row>
      <xdr:rowOff>9525</xdr:rowOff>
    </xdr:from>
    <xdr:to>
      <xdr:col>16</xdr:col>
      <xdr:colOff>247650</xdr:colOff>
      <xdr:row>25</xdr:row>
      <xdr:rowOff>161925</xdr:rowOff>
    </xdr:to>
    <xdr:pic>
      <xdr:nvPicPr>
        <xdr:cNvPr id="22" name="JOINTDENSITY"/>
        <xdr:cNvPicPr preferRelativeResize="1">
          <a:picLocks noChangeAspect="1"/>
        </xdr:cNvPicPr>
      </xdr:nvPicPr>
      <xdr:blipFill>
        <a:blip r:embed="rId22"/>
        <a:stretch>
          <a:fillRect/>
        </a:stretch>
      </xdr:blipFill>
      <xdr:spPr>
        <a:xfrm>
          <a:off x="9115425" y="4171950"/>
          <a:ext cx="1981200" cy="914400"/>
        </a:xfrm>
        <a:prstGeom prst="rect">
          <a:avLst/>
        </a:prstGeom>
        <a:noFill/>
        <a:ln w="9525" cmpd="sng">
          <a:noFill/>
        </a:ln>
      </xdr:spPr>
    </xdr:pic>
    <xdr:clientData/>
  </xdr:twoCellAnchor>
  <xdr:twoCellAnchor editAs="oneCell">
    <xdr:from>
      <xdr:col>14</xdr:col>
      <xdr:colOff>933450</xdr:colOff>
      <xdr:row>34</xdr:row>
      <xdr:rowOff>19050</xdr:rowOff>
    </xdr:from>
    <xdr:to>
      <xdr:col>17</xdr:col>
      <xdr:colOff>219075</xdr:colOff>
      <xdr:row>37</xdr:row>
      <xdr:rowOff>9525</xdr:rowOff>
    </xdr:to>
    <xdr:pic>
      <xdr:nvPicPr>
        <xdr:cNvPr id="23" name="PRINT_JOINT"/>
        <xdr:cNvPicPr preferRelativeResize="1">
          <a:picLocks noChangeAspect="1"/>
        </xdr:cNvPicPr>
      </xdr:nvPicPr>
      <xdr:blipFill>
        <a:blip r:embed="rId23"/>
        <a:stretch>
          <a:fillRect/>
        </a:stretch>
      </xdr:blipFill>
      <xdr:spPr>
        <a:xfrm>
          <a:off x="9610725" y="6657975"/>
          <a:ext cx="1724025" cy="561975"/>
        </a:xfrm>
        <a:prstGeom prst="rect">
          <a:avLst/>
        </a:prstGeom>
        <a:noFill/>
        <a:ln w="9525" cmpd="sng">
          <a:noFill/>
        </a:ln>
      </xdr:spPr>
    </xdr:pic>
    <xdr:clientData/>
  </xdr:twoCellAnchor>
  <xdr:twoCellAnchor editAs="oneCell">
    <xdr:from>
      <xdr:col>4</xdr:col>
      <xdr:colOff>247650</xdr:colOff>
      <xdr:row>7</xdr:row>
      <xdr:rowOff>28575</xdr:rowOff>
    </xdr:from>
    <xdr:to>
      <xdr:col>10</xdr:col>
      <xdr:colOff>9525</xdr:colOff>
      <xdr:row>9</xdr:row>
      <xdr:rowOff>28575</xdr:rowOff>
    </xdr:to>
    <xdr:pic>
      <xdr:nvPicPr>
        <xdr:cNvPr id="24" name="Warm"/>
        <xdr:cNvPicPr preferRelativeResize="1">
          <a:picLocks noChangeAspect="1"/>
        </xdr:cNvPicPr>
      </xdr:nvPicPr>
      <xdr:blipFill>
        <a:blip r:embed="rId24"/>
        <a:stretch>
          <a:fillRect/>
        </a:stretch>
      </xdr:blipFill>
      <xdr:spPr>
        <a:xfrm>
          <a:off x="2809875" y="1495425"/>
          <a:ext cx="16478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2</xdr:row>
      <xdr:rowOff>104775</xdr:rowOff>
    </xdr:from>
    <xdr:to>
      <xdr:col>9</xdr:col>
      <xdr:colOff>495300</xdr:colOff>
      <xdr:row>4</xdr:row>
      <xdr:rowOff>57150</xdr:rowOff>
    </xdr:to>
    <xdr:pic>
      <xdr:nvPicPr>
        <xdr:cNvPr id="1" name="MENU1"/>
        <xdr:cNvPicPr preferRelativeResize="1">
          <a:picLocks noChangeAspect="1"/>
        </xdr:cNvPicPr>
      </xdr:nvPicPr>
      <xdr:blipFill>
        <a:blip r:embed="rId1"/>
        <a:stretch>
          <a:fillRect/>
        </a:stretch>
      </xdr:blipFill>
      <xdr:spPr>
        <a:xfrm>
          <a:off x="5343525" y="447675"/>
          <a:ext cx="1085850" cy="295275"/>
        </a:xfrm>
        <a:prstGeom prst="rect">
          <a:avLst/>
        </a:prstGeom>
        <a:noFill/>
        <a:ln w="9525" cmpd="sng">
          <a:noFill/>
        </a:ln>
      </xdr:spPr>
    </xdr:pic>
    <xdr:clientData fPrintsWithSheet="0"/>
  </xdr:twoCellAnchor>
  <xdr:twoCellAnchor editAs="oneCell">
    <xdr:from>
      <xdr:col>11</xdr:col>
      <xdr:colOff>142875</xdr:colOff>
      <xdr:row>80</xdr:row>
      <xdr:rowOff>104775</xdr:rowOff>
    </xdr:from>
    <xdr:to>
      <xdr:col>13</xdr:col>
      <xdr:colOff>28575</xdr:colOff>
      <xdr:row>82</xdr:row>
      <xdr:rowOff>28575</xdr:rowOff>
    </xdr:to>
    <xdr:pic>
      <xdr:nvPicPr>
        <xdr:cNvPr id="2" name="MENU2"/>
        <xdr:cNvPicPr preferRelativeResize="1">
          <a:picLocks noChangeAspect="1"/>
        </xdr:cNvPicPr>
      </xdr:nvPicPr>
      <xdr:blipFill>
        <a:blip r:embed="rId2"/>
        <a:stretch>
          <a:fillRect/>
        </a:stretch>
      </xdr:blipFill>
      <xdr:spPr>
        <a:xfrm>
          <a:off x="7667625" y="14363700"/>
          <a:ext cx="1047750" cy="304800"/>
        </a:xfrm>
        <a:prstGeom prst="rect">
          <a:avLst/>
        </a:prstGeom>
        <a:noFill/>
        <a:ln w="9525" cmpd="sng">
          <a:noFill/>
        </a:ln>
      </xdr:spPr>
    </xdr:pic>
    <xdr:clientData fPrintsWithSheet="0"/>
  </xdr:twoCellAnchor>
  <xdr:twoCellAnchor editAs="oneCell">
    <xdr:from>
      <xdr:col>19</xdr:col>
      <xdr:colOff>104775</xdr:colOff>
      <xdr:row>0</xdr:row>
      <xdr:rowOff>9525</xdr:rowOff>
    </xdr:from>
    <xdr:to>
      <xdr:col>20</xdr:col>
      <xdr:colOff>571500</xdr:colOff>
      <xdr:row>1</xdr:row>
      <xdr:rowOff>133350</xdr:rowOff>
    </xdr:to>
    <xdr:pic>
      <xdr:nvPicPr>
        <xdr:cNvPr id="3" name="MENU3"/>
        <xdr:cNvPicPr preferRelativeResize="1">
          <a:picLocks noChangeAspect="1"/>
        </xdr:cNvPicPr>
      </xdr:nvPicPr>
      <xdr:blipFill>
        <a:blip r:embed="rId3"/>
        <a:stretch>
          <a:fillRect/>
        </a:stretch>
      </xdr:blipFill>
      <xdr:spPr>
        <a:xfrm>
          <a:off x="12487275" y="9525"/>
          <a:ext cx="1047750" cy="295275"/>
        </a:xfrm>
        <a:prstGeom prst="rect">
          <a:avLst/>
        </a:prstGeom>
        <a:noFill/>
        <a:ln w="9525" cmpd="sng">
          <a:noFill/>
        </a:ln>
      </xdr:spPr>
    </xdr:pic>
    <xdr:clientData fPrintsWithSheet="0"/>
  </xdr:twoCellAnchor>
  <xdr:twoCellAnchor editAs="oneCell">
    <xdr:from>
      <xdr:col>8</xdr:col>
      <xdr:colOff>104775</xdr:colOff>
      <xdr:row>5</xdr:row>
      <xdr:rowOff>28575</xdr:rowOff>
    </xdr:from>
    <xdr:to>
      <xdr:col>9</xdr:col>
      <xdr:colOff>504825</xdr:colOff>
      <xdr:row>6</xdr:row>
      <xdr:rowOff>142875</xdr:rowOff>
    </xdr:to>
    <xdr:pic>
      <xdr:nvPicPr>
        <xdr:cNvPr id="4" name="LOOSEMIX"/>
        <xdr:cNvPicPr preferRelativeResize="1">
          <a:picLocks noChangeAspect="1"/>
        </xdr:cNvPicPr>
      </xdr:nvPicPr>
      <xdr:blipFill>
        <a:blip r:embed="rId4"/>
        <a:stretch>
          <a:fillRect/>
        </a:stretch>
      </xdr:blipFill>
      <xdr:spPr>
        <a:xfrm>
          <a:off x="5343525" y="885825"/>
          <a:ext cx="1095375" cy="285750"/>
        </a:xfrm>
        <a:prstGeom prst="rect">
          <a:avLst/>
        </a:prstGeom>
        <a:noFill/>
        <a:ln w="9525" cmpd="sng">
          <a:noFill/>
        </a:ln>
      </xdr:spPr>
    </xdr:pic>
    <xdr:clientData fPrintsWithSheet="0"/>
  </xdr:twoCellAnchor>
  <xdr:twoCellAnchor editAs="oneCell">
    <xdr:from>
      <xdr:col>8</xdr:col>
      <xdr:colOff>104775</xdr:colOff>
      <xdr:row>7</xdr:row>
      <xdr:rowOff>142875</xdr:rowOff>
    </xdr:from>
    <xdr:to>
      <xdr:col>9</xdr:col>
      <xdr:colOff>504825</xdr:colOff>
      <xdr:row>9</xdr:row>
      <xdr:rowOff>85725</xdr:rowOff>
    </xdr:to>
    <xdr:pic>
      <xdr:nvPicPr>
        <xdr:cNvPr id="5" name="DENSITY"/>
        <xdr:cNvPicPr preferRelativeResize="1">
          <a:picLocks noChangeAspect="1"/>
        </xdr:cNvPicPr>
      </xdr:nvPicPr>
      <xdr:blipFill>
        <a:blip r:embed="rId5"/>
        <a:stretch>
          <a:fillRect/>
        </a:stretch>
      </xdr:blipFill>
      <xdr:spPr>
        <a:xfrm>
          <a:off x="5343525" y="1343025"/>
          <a:ext cx="1095375" cy="285750"/>
        </a:xfrm>
        <a:prstGeom prst="rect">
          <a:avLst/>
        </a:prstGeom>
        <a:noFill/>
        <a:ln w="9525" cmpd="sng">
          <a:noFill/>
        </a:ln>
      </xdr:spPr>
    </xdr:pic>
    <xdr:clientData fPrintsWithSheet="0"/>
  </xdr:twoCellAnchor>
  <xdr:twoCellAnchor editAs="oneCell">
    <xdr:from>
      <xdr:col>8</xdr:col>
      <xdr:colOff>104775</xdr:colOff>
      <xdr:row>12</xdr:row>
      <xdr:rowOff>76200</xdr:rowOff>
    </xdr:from>
    <xdr:to>
      <xdr:col>9</xdr:col>
      <xdr:colOff>504825</xdr:colOff>
      <xdr:row>14</xdr:row>
      <xdr:rowOff>19050</xdr:rowOff>
    </xdr:to>
    <xdr:pic>
      <xdr:nvPicPr>
        <xdr:cNvPr id="6" name="PROPERTIES"/>
        <xdr:cNvPicPr preferRelativeResize="1">
          <a:picLocks noChangeAspect="1"/>
        </xdr:cNvPicPr>
      </xdr:nvPicPr>
      <xdr:blipFill>
        <a:blip r:embed="rId6"/>
        <a:stretch>
          <a:fillRect/>
        </a:stretch>
      </xdr:blipFill>
      <xdr:spPr>
        <a:xfrm>
          <a:off x="5343525" y="2133600"/>
          <a:ext cx="1095375" cy="285750"/>
        </a:xfrm>
        <a:prstGeom prst="rect">
          <a:avLst/>
        </a:prstGeom>
        <a:noFill/>
        <a:ln w="9525" cmpd="sng">
          <a:noFill/>
        </a:ln>
      </xdr:spPr>
    </xdr:pic>
    <xdr:clientData fPrintsWithSheet="0"/>
  </xdr:twoCellAnchor>
  <xdr:twoCellAnchor editAs="oneCell">
    <xdr:from>
      <xdr:col>6</xdr:col>
      <xdr:colOff>142875</xdr:colOff>
      <xdr:row>4</xdr:row>
      <xdr:rowOff>9525</xdr:rowOff>
    </xdr:from>
    <xdr:to>
      <xdr:col>7</xdr:col>
      <xdr:colOff>600075</xdr:colOff>
      <xdr:row>5</xdr:row>
      <xdr:rowOff>104775</xdr:rowOff>
    </xdr:to>
    <xdr:pic>
      <xdr:nvPicPr>
        <xdr:cNvPr id="7" name="SHEET_2"/>
        <xdr:cNvPicPr preferRelativeResize="1">
          <a:picLocks noChangeAspect="1"/>
        </xdr:cNvPicPr>
      </xdr:nvPicPr>
      <xdr:blipFill>
        <a:blip r:embed="rId7"/>
        <a:stretch>
          <a:fillRect/>
        </a:stretch>
      </xdr:blipFill>
      <xdr:spPr>
        <a:xfrm>
          <a:off x="4076700" y="695325"/>
          <a:ext cx="1038225" cy="266700"/>
        </a:xfrm>
        <a:prstGeom prst="rect">
          <a:avLst/>
        </a:prstGeom>
        <a:noFill/>
        <a:ln w="9525" cmpd="sng">
          <a:noFill/>
        </a:ln>
      </xdr:spPr>
    </xdr:pic>
    <xdr:clientData fPrintsWithSheet="0"/>
  </xdr:twoCellAnchor>
  <xdr:twoCellAnchor editAs="oneCell">
    <xdr:from>
      <xdr:col>6</xdr:col>
      <xdr:colOff>142875</xdr:colOff>
      <xdr:row>6</xdr:row>
      <xdr:rowOff>9525</xdr:rowOff>
    </xdr:from>
    <xdr:to>
      <xdr:col>7</xdr:col>
      <xdr:colOff>600075</xdr:colOff>
      <xdr:row>7</xdr:row>
      <xdr:rowOff>104775</xdr:rowOff>
    </xdr:to>
    <xdr:pic>
      <xdr:nvPicPr>
        <xdr:cNvPr id="8" name="SHEET_3"/>
        <xdr:cNvPicPr preferRelativeResize="1">
          <a:picLocks noChangeAspect="1"/>
        </xdr:cNvPicPr>
      </xdr:nvPicPr>
      <xdr:blipFill>
        <a:blip r:embed="rId8"/>
        <a:stretch>
          <a:fillRect/>
        </a:stretch>
      </xdr:blipFill>
      <xdr:spPr>
        <a:xfrm>
          <a:off x="4076700" y="1038225"/>
          <a:ext cx="1038225" cy="266700"/>
        </a:xfrm>
        <a:prstGeom prst="rect">
          <a:avLst/>
        </a:prstGeom>
        <a:noFill/>
        <a:ln w="9525" cmpd="sng">
          <a:noFill/>
        </a:ln>
      </xdr:spPr>
    </xdr:pic>
    <xdr:clientData fPrintsWithSheet="0"/>
  </xdr:twoCellAnchor>
  <xdr:twoCellAnchor editAs="oneCell">
    <xdr:from>
      <xdr:col>6</xdr:col>
      <xdr:colOff>142875</xdr:colOff>
      <xdr:row>8</xdr:row>
      <xdr:rowOff>9525</xdr:rowOff>
    </xdr:from>
    <xdr:to>
      <xdr:col>7</xdr:col>
      <xdr:colOff>600075</xdr:colOff>
      <xdr:row>9</xdr:row>
      <xdr:rowOff>104775</xdr:rowOff>
    </xdr:to>
    <xdr:pic>
      <xdr:nvPicPr>
        <xdr:cNvPr id="9" name="SHEET_4"/>
        <xdr:cNvPicPr preferRelativeResize="1">
          <a:picLocks noChangeAspect="1"/>
        </xdr:cNvPicPr>
      </xdr:nvPicPr>
      <xdr:blipFill>
        <a:blip r:embed="rId9"/>
        <a:stretch>
          <a:fillRect/>
        </a:stretch>
      </xdr:blipFill>
      <xdr:spPr>
        <a:xfrm>
          <a:off x="4076700" y="1381125"/>
          <a:ext cx="1038225" cy="266700"/>
        </a:xfrm>
        <a:prstGeom prst="rect">
          <a:avLst/>
        </a:prstGeom>
        <a:noFill/>
        <a:ln w="9525" cmpd="sng">
          <a:noFill/>
        </a:ln>
      </xdr:spPr>
    </xdr:pic>
    <xdr:clientData fPrintsWithSheet="0"/>
  </xdr:twoCellAnchor>
  <xdr:twoCellAnchor editAs="oneCell">
    <xdr:from>
      <xdr:col>8</xdr:col>
      <xdr:colOff>85725</xdr:colOff>
      <xdr:row>10</xdr:row>
      <xdr:rowOff>47625</xdr:rowOff>
    </xdr:from>
    <xdr:to>
      <xdr:col>9</xdr:col>
      <xdr:colOff>495300</xdr:colOff>
      <xdr:row>11</xdr:row>
      <xdr:rowOff>152400</xdr:rowOff>
    </xdr:to>
    <xdr:pic>
      <xdr:nvPicPr>
        <xdr:cNvPr id="10" name="LONGDENSITY"/>
        <xdr:cNvPicPr preferRelativeResize="1">
          <a:picLocks noChangeAspect="1"/>
        </xdr:cNvPicPr>
      </xdr:nvPicPr>
      <xdr:blipFill>
        <a:blip r:embed="rId10"/>
        <a:stretch>
          <a:fillRect/>
        </a:stretch>
      </xdr:blipFill>
      <xdr:spPr>
        <a:xfrm>
          <a:off x="5324475" y="1762125"/>
          <a:ext cx="110490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257175</xdr:rowOff>
    </xdr:from>
    <xdr:to>
      <xdr:col>3</xdr:col>
      <xdr:colOff>819150</xdr:colOff>
      <xdr:row>1</xdr:row>
      <xdr:rowOff>171450</xdr:rowOff>
    </xdr:to>
    <xdr:pic>
      <xdr:nvPicPr>
        <xdr:cNvPr id="1" name="MENU1"/>
        <xdr:cNvPicPr preferRelativeResize="1">
          <a:picLocks noChangeAspect="1"/>
        </xdr:cNvPicPr>
      </xdr:nvPicPr>
      <xdr:blipFill>
        <a:blip r:embed="rId1"/>
        <a:stretch>
          <a:fillRect/>
        </a:stretch>
      </xdr:blipFill>
      <xdr:spPr>
        <a:xfrm>
          <a:off x="2628900" y="257175"/>
          <a:ext cx="1095375" cy="295275"/>
        </a:xfrm>
        <a:prstGeom prst="rect">
          <a:avLst/>
        </a:prstGeom>
        <a:noFill/>
        <a:ln w="9525" cmpd="sng">
          <a:noFill/>
        </a:ln>
      </xdr:spPr>
    </xdr:pic>
    <xdr:clientData fPrintsWithSheet="0"/>
  </xdr:twoCellAnchor>
  <xdr:twoCellAnchor editAs="oneCell">
    <xdr:from>
      <xdr:col>13</xdr:col>
      <xdr:colOff>142875</xdr:colOff>
      <xdr:row>57</xdr:row>
      <xdr:rowOff>104775</xdr:rowOff>
    </xdr:from>
    <xdr:to>
      <xdr:col>14</xdr:col>
      <xdr:colOff>352425</xdr:colOff>
      <xdr:row>58</xdr:row>
      <xdr:rowOff>190500</xdr:rowOff>
    </xdr:to>
    <xdr:pic>
      <xdr:nvPicPr>
        <xdr:cNvPr id="2" name="MENU2"/>
        <xdr:cNvPicPr preferRelativeResize="1">
          <a:picLocks noChangeAspect="1"/>
        </xdr:cNvPicPr>
      </xdr:nvPicPr>
      <xdr:blipFill>
        <a:blip r:embed="rId2"/>
        <a:stretch>
          <a:fillRect/>
        </a:stretch>
      </xdr:blipFill>
      <xdr:spPr>
        <a:xfrm>
          <a:off x="12182475" y="12868275"/>
          <a:ext cx="1047750" cy="314325"/>
        </a:xfrm>
        <a:prstGeom prst="rect">
          <a:avLst/>
        </a:prstGeom>
        <a:noFill/>
        <a:ln w="9525" cmpd="sng">
          <a:noFill/>
        </a:ln>
      </xdr:spPr>
    </xdr:pic>
    <xdr:clientData fPrintsWithSheet="0"/>
  </xdr:twoCellAnchor>
  <xdr:twoCellAnchor editAs="oneCell">
    <xdr:from>
      <xdr:col>0</xdr:col>
      <xdr:colOff>66675</xdr:colOff>
      <xdr:row>0</xdr:row>
      <xdr:rowOff>38100</xdr:rowOff>
    </xdr:from>
    <xdr:to>
      <xdr:col>1</xdr:col>
      <xdr:colOff>504825</xdr:colOff>
      <xdr:row>0</xdr:row>
      <xdr:rowOff>371475</xdr:rowOff>
    </xdr:to>
    <xdr:pic>
      <xdr:nvPicPr>
        <xdr:cNvPr id="3" name="RANDOM"/>
        <xdr:cNvPicPr preferRelativeResize="1">
          <a:picLocks noChangeAspect="1"/>
        </xdr:cNvPicPr>
      </xdr:nvPicPr>
      <xdr:blipFill>
        <a:blip r:embed="rId3"/>
        <a:stretch>
          <a:fillRect/>
        </a:stretch>
      </xdr:blipFill>
      <xdr:spPr>
        <a:xfrm>
          <a:off x="66675" y="38100"/>
          <a:ext cx="1790700" cy="333375"/>
        </a:xfrm>
        <a:prstGeom prst="rect">
          <a:avLst/>
        </a:prstGeom>
        <a:noFill/>
        <a:ln w="9525" cmpd="sng">
          <a:noFill/>
        </a:ln>
      </xdr:spPr>
    </xdr:pic>
    <xdr:clientData fPrintsWithSheet="0"/>
  </xdr:twoCellAnchor>
  <xdr:twoCellAnchor editAs="oneCell">
    <xdr:from>
      <xdr:col>13</xdr:col>
      <xdr:colOff>142875</xdr:colOff>
      <xdr:row>81</xdr:row>
      <xdr:rowOff>104775</xdr:rowOff>
    </xdr:from>
    <xdr:to>
      <xdr:col>14</xdr:col>
      <xdr:colOff>352425</xdr:colOff>
      <xdr:row>82</xdr:row>
      <xdr:rowOff>190500</xdr:rowOff>
    </xdr:to>
    <xdr:pic>
      <xdr:nvPicPr>
        <xdr:cNvPr id="4" name="Menu3"/>
        <xdr:cNvPicPr preferRelativeResize="1">
          <a:picLocks noChangeAspect="1"/>
        </xdr:cNvPicPr>
      </xdr:nvPicPr>
      <xdr:blipFill>
        <a:blip r:embed="rId4"/>
        <a:stretch>
          <a:fillRect/>
        </a:stretch>
      </xdr:blipFill>
      <xdr:spPr>
        <a:xfrm>
          <a:off x="12182475" y="18164175"/>
          <a:ext cx="1047750" cy="314325"/>
        </a:xfrm>
        <a:prstGeom prst="rect">
          <a:avLst/>
        </a:prstGeom>
        <a:noFill/>
        <a:ln w="9525" cmpd="sng">
          <a:noFill/>
        </a:ln>
      </xdr:spPr>
    </xdr:pic>
    <xdr:clientData fPrintsWithSheet="0"/>
  </xdr:twoCellAnchor>
  <xdr:twoCellAnchor editAs="oneCell">
    <xdr:from>
      <xdr:col>2</xdr:col>
      <xdr:colOff>0</xdr:colOff>
      <xdr:row>2</xdr:row>
      <xdr:rowOff>38100</xdr:rowOff>
    </xdr:from>
    <xdr:to>
      <xdr:col>3</xdr:col>
      <xdr:colOff>809625</xdr:colOff>
      <xdr:row>3</xdr:row>
      <xdr:rowOff>114300</xdr:rowOff>
    </xdr:to>
    <xdr:pic>
      <xdr:nvPicPr>
        <xdr:cNvPr id="5" name="DENSITY"/>
        <xdr:cNvPicPr preferRelativeResize="1">
          <a:picLocks noChangeAspect="1"/>
        </xdr:cNvPicPr>
      </xdr:nvPicPr>
      <xdr:blipFill>
        <a:blip r:embed="rId5"/>
        <a:stretch>
          <a:fillRect/>
        </a:stretch>
      </xdr:blipFill>
      <xdr:spPr>
        <a:xfrm>
          <a:off x="2619375" y="647700"/>
          <a:ext cx="1095375" cy="304800"/>
        </a:xfrm>
        <a:prstGeom prst="rect">
          <a:avLst/>
        </a:prstGeom>
        <a:noFill/>
        <a:ln w="9525" cmpd="sng">
          <a:noFill/>
        </a:ln>
      </xdr:spPr>
    </xdr:pic>
    <xdr:clientData fPrintsWithSheet="0"/>
  </xdr:twoCellAnchor>
  <xdr:twoCellAnchor editAs="oneCell">
    <xdr:from>
      <xdr:col>2</xdr:col>
      <xdr:colOff>28575</xdr:colOff>
      <xdr:row>5</xdr:row>
      <xdr:rowOff>104775</xdr:rowOff>
    </xdr:from>
    <xdr:to>
      <xdr:col>3</xdr:col>
      <xdr:colOff>838200</xdr:colOff>
      <xdr:row>6</xdr:row>
      <xdr:rowOff>171450</xdr:rowOff>
    </xdr:to>
    <xdr:pic>
      <xdr:nvPicPr>
        <xdr:cNvPr id="6" name="PROPERTIES"/>
        <xdr:cNvPicPr preferRelativeResize="1">
          <a:picLocks noChangeAspect="1"/>
        </xdr:cNvPicPr>
      </xdr:nvPicPr>
      <xdr:blipFill>
        <a:blip r:embed="rId6"/>
        <a:stretch>
          <a:fillRect/>
        </a:stretch>
      </xdr:blipFill>
      <xdr:spPr>
        <a:xfrm>
          <a:off x="2647950" y="1400175"/>
          <a:ext cx="1095375" cy="295275"/>
        </a:xfrm>
        <a:prstGeom prst="rect">
          <a:avLst/>
        </a:prstGeom>
        <a:noFill/>
        <a:ln w="9525" cmpd="sng">
          <a:noFill/>
        </a:ln>
      </xdr:spPr>
    </xdr:pic>
    <xdr:clientData fPrintsWithSheet="0"/>
  </xdr:twoCellAnchor>
  <xdr:twoCellAnchor editAs="oneCell">
    <xdr:from>
      <xdr:col>2</xdr:col>
      <xdr:colOff>9525</xdr:colOff>
      <xdr:row>7</xdr:row>
      <xdr:rowOff>47625</xdr:rowOff>
    </xdr:from>
    <xdr:to>
      <xdr:col>3</xdr:col>
      <xdr:colOff>819150</xdr:colOff>
      <xdr:row>8</xdr:row>
      <xdr:rowOff>114300</xdr:rowOff>
    </xdr:to>
    <xdr:pic>
      <xdr:nvPicPr>
        <xdr:cNvPr id="7" name="GRADATION"/>
        <xdr:cNvPicPr preferRelativeResize="1">
          <a:picLocks noChangeAspect="1"/>
        </xdr:cNvPicPr>
      </xdr:nvPicPr>
      <xdr:blipFill>
        <a:blip r:embed="rId7"/>
        <a:stretch>
          <a:fillRect/>
        </a:stretch>
      </xdr:blipFill>
      <xdr:spPr>
        <a:xfrm>
          <a:off x="2628900" y="1800225"/>
          <a:ext cx="1095375" cy="295275"/>
        </a:xfrm>
        <a:prstGeom prst="rect">
          <a:avLst/>
        </a:prstGeom>
        <a:noFill/>
        <a:ln w="9525" cmpd="sng">
          <a:noFill/>
        </a:ln>
      </xdr:spPr>
    </xdr:pic>
    <xdr:clientData fPrintsWithSheet="0"/>
  </xdr:twoCellAnchor>
  <xdr:twoCellAnchor editAs="oneCell">
    <xdr:from>
      <xdr:col>2</xdr:col>
      <xdr:colOff>9525</xdr:colOff>
      <xdr:row>3</xdr:row>
      <xdr:rowOff>190500</xdr:rowOff>
    </xdr:from>
    <xdr:to>
      <xdr:col>3</xdr:col>
      <xdr:colOff>819150</xdr:colOff>
      <xdr:row>5</xdr:row>
      <xdr:rowOff>28575</xdr:rowOff>
    </xdr:to>
    <xdr:pic>
      <xdr:nvPicPr>
        <xdr:cNvPr id="8" name="LONGDENSITY"/>
        <xdr:cNvPicPr preferRelativeResize="1">
          <a:picLocks noChangeAspect="1"/>
        </xdr:cNvPicPr>
      </xdr:nvPicPr>
      <xdr:blipFill>
        <a:blip r:embed="rId8"/>
        <a:stretch>
          <a:fillRect/>
        </a:stretch>
      </xdr:blipFill>
      <xdr:spPr>
        <a:xfrm>
          <a:off x="2628900" y="1028700"/>
          <a:ext cx="1095375" cy="2952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752475</xdr:colOff>
      <xdr:row>0</xdr:row>
      <xdr:rowOff>104775</xdr:rowOff>
    </xdr:from>
    <xdr:to>
      <xdr:col>11</xdr:col>
      <xdr:colOff>209550</xdr:colOff>
      <xdr:row>1</xdr:row>
      <xdr:rowOff>28575</xdr:rowOff>
    </xdr:to>
    <xdr:pic>
      <xdr:nvPicPr>
        <xdr:cNvPr id="1" name="MENU1"/>
        <xdr:cNvPicPr preferRelativeResize="1">
          <a:picLocks noChangeAspect="1"/>
        </xdr:cNvPicPr>
      </xdr:nvPicPr>
      <xdr:blipFill>
        <a:blip r:embed="rId1"/>
        <a:stretch>
          <a:fillRect/>
        </a:stretch>
      </xdr:blipFill>
      <xdr:spPr>
        <a:xfrm>
          <a:off x="9496425" y="104775"/>
          <a:ext cx="1047750" cy="304800"/>
        </a:xfrm>
        <a:prstGeom prst="rect">
          <a:avLst/>
        </a:prstGeom>
        <a:noFill/>
        <a:ln w="9525" cmpd="sng">
          <a:noFill/>
        </a:ln>
      </xdr:spPr>
    </xdr:pic>
    <xdr:clientData fPrintsWithSheet="0"/>
  </xdr:twoCellAnchor>
  <xdr:twoCellAnchor editAs="oneCell">
    <xdr:from>
      <xdr:col>20</xdr:col>
      <xdr:colOff>0</xdr:colOff>
      <xdr:row>58</xdr:row>
      <xdr:rowOff>85725</xdr:rowOff>
    </xdr:from>
    <xdr:to>
      <xdr:col>21</xdr:col>
      <xdr:colOff>209550</xdr:colOff>
      <xdr:row>59</xdr:row>
      <xdr:rowOff>171450</xdr:rowOff>
    </xdr:to>
    <xdr:pic>
      <xdr:nvPicPr>
        <xdr:cNvPr id="2" name="MENU2"/>
        <xdr:cNvPicPr preferRelativeResize="1">
          <a:picLocks noChangeAspect="1"/>
        </xdr:cNvPicPr>
      </xdr:nvPicPr>
      <xdr:blipFill>
        <a:blip r:embed="rId2"/>
        <a:stretch>
          <a:fillRect/>
        </a:stretch>
      </xdr:blipFill>
      <xdr:spPr>
        <a:xfrm>
          <a:off x="16563975" y="12887325"/>
          <a:ext cx="1047750" cy="314325"/>
        </a:xfrm>
        <a:prstGeom prst="rect">
          <a:avLst/>
        </a:prstGeom>
        <a:noFill/>
        <a:ln w="9525" cmpd="sng">
          <a:noFill/>
        </a:ln>
      </xdr:spPr>
    </xdr:pic>
    <xdr:clientData fPrintsWithSheet="0"/>
  </xdr:twoCellAnchor>
  <xdr:twoCellAnchor editAs="oneCell">
    <xdr:from>
      <xdr:col>0</xdr:col>
      <xdr:colOff>123825</xdr:colOff>
      <xdr:row>0</xdr:row>
      <xdr:rowOff>85725</xdr:rowOff>
    </xdr:from>
    <xdr:to>
      <xdr:col>0</xdr:col>
      <xdr:colOff>1647825</xdr:colOff>
      <xdr:row>0</xdr:row>
      <xdr:rowOff>371475</xdr:rowOff>
    </xdr:to>
    <xdr:pic>
      <xdr:nvPicPr>
        <xdr:cNvPr id="3" name="RANDOM"/>
        <xdr:cNvPicPr preferRelativeResize="1">
          <a:picLocks noChangeAspect="1"/>
        </xdr:cNvPicPr>
      </xdr:nvPicPr>
      <xdr:blipFill>
        <a:blip r:embed="rId3"/>
        <a:stretch>
          <a:fillRect/>
        </a:stretch>
      </xdr:blipFill>
      <xdr:spPr>
        <a:xfrm>
          <a:off x="123825" y="85725"/>
          <a:ext cx="1524000" cy="285750"/>
        </a:xfrm>
        <a:prstGeom prst="rect">
          <a:avLst/>
        </a:prstGeom>
        <a:noFill/>
        <a:ln w="9525" cmpd="sng">
          <a:noFill/>
        </a:ln>
      </xdr:spPr>
    </xdr:pic>
    <xdr:clientData fPrintsWithSheet="0"/>
  </xdr:twoCellAnchor>
  <xdr:twoCellAnchor editAs="oneCell">
    <xdr:from>
      <xdr:col>9</xdr:col>
      <xdr:colOff>752475</xdr:colOff>
      <xdr:row>1</xdr:row>
      <xdr:rowOff>180975</xdr:rowOff>
    </xdr:from>
    <xdr:to>
      <xdr:col>11</xdr:col>
      <xdr:colOff>257175</xdr:colOff>
      <xdr:row>3</xdr:row>
      <xdr:rowOff>19050</xdr:rowOff>
    </xdr:to>
    <xdr:pic>
      <xdr:nvPicPr>
        <xdr:cNvPr id="4" name="LOOSEMIX"/>
        <xdr:cNvPicPr preferRelativeResize="1">
          <a:picLocks noChangeAspect="1"/>
        </xdr:cNvPicPr>
      </xdr:nvPicPr>
      <xdr:blipFill>
        <a:blip r:embed="rId4"/>
        <a:stretch>
          <a:fillRect/>
        </a:stretch>
      </xdr:blipFill>
      <xdr:spPr>
        <a:xfrm>
          <a:off x="9496425" y="561975"/>
          <a:ext cx="1095375" cy="295275"/>
        </a:xfrm>
        <a:prstGeom prst="rect">
          <a:avLst/>
        </a:prstGeom>
        <a:noFill/>
        <a:ln w="9525" cmpd="sng">
          <a:noFill/>
        </a:ln>
      </xdr:spPr>
    </xdr:pic>
    <xdr:clientData fPrintsWithSheet="0"/>
  </xdr:twoCellAnchor>
  <xdr:twoCellAnchor editAs="oneCell">
    <xdr:from>
      <xdr:col>9</xdr:col>
      <xdr:colOff>704850</xdr:colOff>
      <xdr:row>5</xdr:row>
      <xdr:rowOff>200025</xdr:rowOff>
    </xdr:from>
    <xdr:to>
      <xdr:col>11</xdr:col>
      <xdr:colOff>209550</xdr:colOff>
      <xdr:row>7</xdr:row>
      <xdr:rowOff>38100</xdr:rowOff>
    </xdr:to>
    <xdr:pic>
      <xdr:nvPicPr>
        <xdr:cNvPr id="5" name="PROPERTIES"/>
        <xdr:cNvPicPr preferRelativeResize="1">
          <a:picLocks noChangeAspect="1"/>
        </xdr:cNvPicPr>
      </xdr:nvPicPr>
      <xdr:blipFill>
        <a:blip r:embed="rId5"/>
        <a:stretch>
          <a:fillRect/>
        </a:stretch>
      </xdr:blipFill>
      <xdr:spPr>
        <a:xfrm>
          <a:off x="9448800" y="1457325"/>
          <a:ext cx="1095375" cy="295275"/>
        </a:xfrm>
        <a:prstGeom prst="rect">
          <a:avLst/>
        </a:prstGeom>
        <a:noFill/>
        <a:ln w="9525" cmpd="sng">
          <a:noFill/>
        </a:ln>
      </xdr:spPr>
    </xdr:pic>
    <xdr:clientData fPrintsWithSheet="0"/>
  </xdr:twoCellAnchor>
  <xdr:twoCellAnchor editAs="oneCell">
    <xdr:from>
      <xdr:col>9</xdr:col>
      <xdr:colOff>704850</xdr:colOff>
      <xdr:row>7</xdr:row>
      <xdr:rowOff>123825</xdr:rowOff>
    </xdr:from>
    <xdr:to>
      <xdr:col>11</xdr:col>
      <xdr:colOff>209550</xdr:colOff>
      <xdr:row>8</xdr:row>
      <xdr:rowOff>161925</xdr:rowOff>
    </xdr:to>
    <xdr:pic>
      <xdr:nvPicPr>
        <xdr:cNvPr id="6" name="GRADATION"/>
        <xdr:cNvPicPr preferRelativeResize="1">
          <a:picLocks noChangeAspect="1"/>
        </xdr:cNvPicPr>
      </xdr:nvPicPr>
      <xdr:blipFill>
        <a:blip r:embed="rId6"/>
        <a:stretch>
          <a:fillRect/>
        </a:stretch>
      </xdr:blipFill>
      <xdr:spPr>
        <a:xfrm>
          <a:off x="9448800" y="1838325"/>
          <a:ext cx="1095375" cy="304800"/>
        </a:xfrm>
        <a:prstGeom prst="rect">
          <a:avLst/>
        </a:prstGeom>
        <a:noFill/>
        <a:ln w="9525" cmpd="sng">
          <a:noFill/>
        </a:ln>
      </xdr:spPr>
    </xdr:pic>
    <xdr:clientData fPrintsWithSheet="0"/>
  </xdr:twoCellAnchor>
  <xdr:twoCellAnchor editAs="oneCell">
    <xdr:from>
      <xdr:col>9</xdr:col>
      <xdr:colOff>723900</xdr:colOff>
      <xdr:row>3</xdr:row>
      <xdr:rowOff>133350</xdr:rowOff>
    </xdr:from>
    <xdr:to>
      <xdr:col>11</xdr:col>
      <xdr:colOff>228600</xdr:colOff>
      <xdr:row>5</xdr:row>
      <xdr:rowOff>9525</xdr:rowOff>
    </xdr:to>
    <xdr:pic>
      <xdr:nvPicPr>
        <xdr:cNvPr id="7" name="LONGDENSITY"/>
        <xdr:cNvPicPr preferRelativeResize="1">
          <a:picLocks noChangeAspect="1"/>
        </xdr:cNvPicPr>
      </xdr:nvPicPr>
      <xdr:blipFill>
        <a:blip r:embed="rId7"/>
        <a:stretch>
          <a:fillRect/>
        </a:stretch>
      </xdr:blipFill>
      <xdr:spPr>
        <a:xfrm>
          <a:off x="9467850" y="971550"/>
          <a:ext cx="1095375" cy="29527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790575</xdr:colOff>
      <xdr:row>0</xdr:row>
      <xdr:rowOff>114300</xdr:rowOff>
    </xdr:from>
    <xdr:to>
      <xdr:col>16</xdr:col>
      <xdr:colOff>247650</xdr:colOff>
      <xdr:row>1</xdr:row>
      <xdr:rowOff>38100</xdr:rowOff>
    </xdr:to>
    <xdr:pic>
      <xdr:nvPicPr>
        <xdr:cNvPr id="1" name="MENU1"/>
        <xdr:cNvPicPr preferRelativeResize="1">
          <a:picLocks noChangeAspect="1"/>
        </xdr:cNvPicPr>
      </xdr:nvPicPr>
      <xdr:blipFill>
        <a:blip r:embed="rId1"/>
        <a:stretch>
          <a:fillRect/>
        </a:stretch>
      </xdr:blipFill>
      <xdr:spPr>
        <a:xfrm>
          <a:off x="9534525" y="114300"/>
          <a:ext cx="1047750" cy="304800"/>
        </a:xfrm>
        <a:prstGeom prst="rect">
          <a:avLst/>
        </a:prstGeom>
        <a:noFill/>
        <a:ln w="9525" cmpd="sng">
          <a:noFill/>
        </a:ln>
      </xdr:spPr>
    </xdr:pic>
    <xdr:clientData fPrintsWithSheet="0"/>
  </xdr:twoCellAnchor>
  <xdr:twoCellAnchor editAs="oneCell">
    <xdr:from>
      <xdr:col>20</xdr:col>
      <xdr:colOff>0</xdr:colOff>
      <xdr:row>58</xdr:row>
      <xdr:rowOff>85725</xdr:rowOff>
    </xdr:from>
    <xdr:to>
      <xdr:col>21</xdr:col>
      <xdr:colOff>209550</xdr:colOff>
      <xdr:row>59</xdr:row>
      <xdr:rowOff>171450</xdr:rowOff>
    </xdr:to>
    <xdr:pic>
      <xdr:nvPicPr>
        <xdr:cNvPr id="2" name="MENU2"/>
        <xdr:cNvPicPr preferRelativeResize="1">
          <a:picLocks noChangeAspect="1"/>
        </xdr:cNvPicPr>
      </xdr:nvPicPr>
      <xdr:blipFill>
        <a:blip r:embed="rId2"/>
        <a:stretch>
          <a:fillRect/>
        </a:stretch>
      </xdr:blipFill>
      <xdr:spPr>
        <a:xfrm>
          <a:off x="11944350" y="12887325"/>
          <a:ext cx="1047750" cy="314325"/>
        </a:xfrm>
        <a:prstGeom prst="rect">
          <a:avLst/>
        </a:prstGeom>
        <a:noFill/>
        <a:ln w="9525" cmpd="sng">
          <a:noFill/>
        </a:ln>
      </xdr:spPr>
    </xdr:pic>
    <xdr:clientData fPrintsWithSheet="0"/>
  </xdr:twoCellAnchor>
  <xdr:twoCellAnchor editAs="oneCell">
    <xdr:from>
      <xdr:col>0</xdr:col>
      <xdr:colOff>123825</xdr:colOff>
      <xdr:row>0</xdr:row>
      <xdr:rowOff>85725</xdr:rowOff>
    </xdr:from>
    <xdr:to>
      <xdr:col>0</xdr:col>
      <xdr:colOff>1609725</xdr:colOff>
      <xdr:row>0</xdr:row>
      <xdr:rowOff>371475</xdr:rowOff>
    </xdr:to>
    <xdr:pic>
      <xdr:nvPicPr>
        <xdr:cNvPr id="3" name="RANDOM"/>
        <xdr:cNvPicPr preferRelativeResize="1">
          <a:picLocks noChangeAspect="1"/>
        </xdr:cNvPicPr>
      </xdr:nvPicPr>
      <xdr:blipFill>
        <a:blip r:embed="rId3"/>
        <a:stretch>
          <a:fillRect/>
        </a:stretch>
      </xdr:blipFill>
      <xdr:spPr>
        <a:xfrm>
          <a:off x="123825" y="85725"/>
          <a:ext cx="1485900" cy="285750"/>
        </a:xfrm>
        <a:prstGeom prst="rect">
          <a:avLst/>
        </a:prstGeom>
        <a:noFill/>
        <a:ln w="9525" cmpd="sng">
          <a:noFill/>
        </a:ln>
      </xdr:spPr>
    </xdr:pic>
    <xdr:clientData fPrintsWithSheet="0"/>
  </xdr:twoCellAnchor>
  <xdr:twoCellAnchor editAs="oneCell">
    <xdr:from>
      <xdr:col>9</xdr:col>
      <xdr:colOff>790575</xdr:colOff>
      <xdr:row>1</xdr:row>
      <xdr:rowOff>123825</xdr:rowOff>
    </xdr:from>
    <xdr:to>
      <xdr:col>16</xdr:col>
      <xdr:colOff>295275</xdr:colOff>
      <xdr:row>2</xdr:row>
      <xdr:rowOff>200025</xdr:rowOff>
    </xdr:to>
    <xdr:pic>
      <xdr:nvPicPr>
        <xdr:cNvPr id="4" name="LOOSEMIX"/>
        <xdr:cNvPicPr preferRelativeResize="1">
          <a:picLocks noChangeAspect="1"/>
        </xdr:cNvPicPr>
      </xdr:nvPicPr>
      <xdr:blipFill>
        <a:blip r:embed="rId4"/>
        <a:stretch>
          <a:fillRect/>
        </a:stretch>
      </xdr:blipFill>
      <xdr:spPr>
        <a:xfrm>
          <a:off x="9534525" y="504825"/>
          <a:ext cx="1095375" cy="304800"/>
        </a:xfrm>
        <a:prstGeom prst="rect">
          <a:avLst/>
        </a:prstGeom>
        <a:noFill/>
        <a:ln w="9525" cmpd="sng">
          <a:noFill/>
        </a:ln>
      </xdr:spPr>
    </xdr:pic>
    <xdr:clientData fPrintsWithSheet="0"/>
  </xdr:twoCellAnchor>
  <xdr:twoCellAnchor editAs="oneCell">
    <xdr:from>
      <xdr:col>9</xdr:col>
      <xdr:colOff>762000</xdr:colOff>
      <xdr:row>5</xdr:row>
      <xdr:rowOff>28575</xdr:rowOff>
    </xdr:from>
    <xdr:to>
      <xdr:col>16</xdr:col>
      <xdr:colOff>276225</xdr:colOff>
      <xdr:row>6</xdr:row>
      <xdr:rowOff>104775</xdr:rowOff>
    </xdr:to>
    <xdr:pic>
      <xdr:nvPicPr>
        <xdr:cNvPr id="5" name="PROPERTIES"/>
        <xdr:cNvPicPr preferRelativeResize="1">
          <a:picLocks noChangeAspect="1"/>
        </xdr:cNvPicPr>
      </xdr:nvPicPr>
      <xdr:blipFill>
        <a:blip r:embed="rId5"/>
        <a:stretch>
          <a:fillRect/>
        </a:stretch>
      </xdr:blipFill>
      <xdr:spPr>
        <a:xfrm>
          <a:off x="9505950" y="1285875"/>
          <a:ext cx="1104900" cy="304800"/>
        </a:xfrm>
        <a:prstGeom prst="rect">
          <a:avLst/>
        </a:prstGeom>
        <a:noFill/>
        <a:ln w="9525" cmpd="sng">
          <a:noFill/>
        </a:ln>
      </xdr:spPr>
    </xdr:pic>
    <xdr:clientData fPrintsWithSheet="0"/>
  </xdr:twoCellAnchor>
  <xdr:twoCellAnchor editAs="oneCell">
    <xdr:from>
      <xdr:col>9</xdr:col>
      <xdr:colOff>762000</xdr:colOff>
      <xdr:row>7</xdr:row>
      <xdr:rowOff>0</xdr:rowOff>
    </xdr:from>
    <xdr:to>
      <xdr:col>16</xdr:col>
      <xdr:colOff>276225</xdr:colOff>
      <xdr:row>8</xdr:row>
      <xdr:rowOff>38100</xdr:rowOff>
    </xdr:to>
    <xdr:pic>
      <xdr:nvPicPr>
        <xdr:cNvPr id="6" name="GRADATION"/>
        <xdr:cNvPicPr preferRelativeResize="1">
          <a:picLocks noChangeAspect="1"/>
        </xdr:cNvPicPr>
      </xdr:nvPicPr>
      <xdr:blipFill>
        <a:blip r:embed="rId6"/>
        <a:stretch>
          <a:fillRect/>
        </a:stretch>
      </xdr:blipFill>
      <xdr:spPr>
        <a:xfrm>
          <a:off x="9505950" y="1714500"/>
          <a:ext cx="1104900" cy="304800"/>
        </a:xfrm>
        <a:prstGeom prst="rect">
          <a:avLst/>
        </a:prstGeom>
        <a:noFill/>
        <a:ln w="9525" cmpd="sng">
          <a:noFill/>
        </a:ln>
      </xdr:spPr>
    </xdr:pic>
    <xdr:clientData fPrintsWithSheet="0"/>
  </xdr:twoCellAnchor>
  <xdr:twoCellAnchor editAs="oneCell">
    <xdr:from>
      <xdr:col>9</xdr:col>
      <xdr:colOff>771525</xdr:colOff>
      <xdr:row>3</xdr:row>
      <xdr:rowOff>38100</xdr:rowOff>
    </xdr:from>
    <xdr:to>
      <xdr:col>16</xdr:col>
      <xdr:colOff>266700</xdr:colOff>
      <xdr:row>4</xdr:row>
      <xdr:rowOff>152400</xdr:rowOff>
    </xdr:to>
    <xdr:pic>
      <xdr:nvPicPr>
        <xdr:cNvPr id="7" name="DENSITY"/>
        <xdr:cNvPicPr preferRelativeResize="1">
          <a:picLocks noChangeAspect="1"/>
        </xdr:cNvPicPr>
      </xdr:nvPicPr>
      <xdr:blipFill>
        <a:blip r:embed="rId7"/>
        <a:stretch>
          <a:fillRect/>
        </a:stretch>
      </xdr:blipFill>
      <xdr:spPr>
        <a:xfrm>
          <a:off x="9515475" y="876300"/>
          <a:ext cx="1085850" cy="3048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20</xdr:row>
      <xdr:rowOff>114300</xdr:rowOff>
    </xdr:from>
    <xdr:to>
      <xdr:col>4</xdr:col>
      <xdr:colOff>485775</xdr:colOff>
      <xdr:row>21</xdr:row>
      <xdr:rowOff>85725</xdr:rowOff>
    </xdr:to>
    <xdr:sp fLocksText="0">
      <xdr:nvSpPr>
        <xdr:cNvPr id="1" name="Text 6"/>
        <xdr:cNvSpPr txBox="1">
          <a:spLocks noChangeArrowheads="1"/>
        </xdr:cNvSpPr>
      </xdr:nvSpPr>
      <xdr:spPr>
        <a:xfrm>
          <a:off x="3086100" y="4676775"/>
          <a:ext cx="752475" cy="19050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rPr>
            <a:t>SPEC. 1</a:t>
          </a:r>
        </a:p>
      </xdr:txBody>
    </xdr:sp>
    <xdr:clientData fLocksWithSheet="0"/>
  </xdr:twoCellAnchor>
  <xdr:twoCellAnchor>
    <xdr:from>
      <xdr:col>3</xdr:col>
      <xdr:colOff>581025</xdr:colOff>
      <xdr:row>23</xdr:row>
      <xdr:rowOff>209550</xdr:rowOff>
    </xdr:from>
    <xdr:to>
      <xdr:col>4</xdr:col>
      <xdr:colOff>485775</xdr:colOff>
      <xdr:row>24</xdr:row>
      <xdr:rowOff>190500</xdr:rowOff>
    </xdr:to>
    <xdr:sp macro="[0]!Text7_Click" fLocksText="0">
      <xdr:nvSpPr>
        <xdr:cNvPr id="2" name="Text 7"/>
        <xdr:cNvSpPr txBox="1">
          <a:spLocks noChangeArrowheads="1"/>
        </xdr:cNvSpPr>
      </xdr:nvSpPr>
      <xdr:spPr>
        <a:xfrm>
          <a:off x="3095625" y="5448300"/>
          <a:ext cx="742950" cy="200025"/>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rPr>
            <a:t>SPEC. 2</a:t>
          </a:r>
        </a:p>
      </xdr:txBody>
    </xdr:sp>
    <xdr:clientData fLocksWithSheet="0"/>
  </xdr:twoCellAnchor>
  <xdr:twoCellAnchor editAs="oneCell">
    <xdr:from>
      <xdr:col>13</xdr:col>
      <xdr:colOff>228600</xdr:colOff>
      <xdr:row>0</xdr:row>
      <xdr:rowOff>342900</xdr:rowOff>
    </xdr:from>
    <xdr:to>
      <xdr:col>19</xdr:col>
      <xdr:colOff>438150</xdr:colOff>
      <xdr:row>2</xdr:row>
      <xdr:rowOff>47625</xdr:rowOff>
    </xdr:to>
    <xdr:pic>
      <xdr:nvPicPr>
        <xdr:cNvPr id="3" name="MENU1"/>
        <xdr:cNvPicPr preferRelativeResize="1">
          <a:picLocks noChangeAspect="1"/>
        </xdr:cNvPicPr>
      </xdr:nvPicPr>
      <xdr:blipFill>
        <a:blip r:embed="rId1"/>
        <a:stretch>
          <a:fillRect/>
        </a:stretch>
      </xdr:blipFill>
      <xdr:spPr>
        <a:xfrm>
          <a:off x="11249025" y="342900"/>
          <a:ext cx="1047750" cy="314325"/>
        </a:xfrm>
        <a:prstGeom prst="rect">
          <a:avLst/>
        </a:prstGeom>
        <a:noFill/>
        <a:ln w="9525" cmpd="sng">
          <a:noFill/>
        </a:ln>
      </xdr:spPr>
    </xdr:pic>
    <xdr:clientData fPrintsWithSheet="0"/>
  </xdr:twoCellAnchor>
  <xdr:twoCellAnchor editAs="oneCell">
    <xdr:from>
      <xdr:col>3</xdr:col>
      <xdr:colOff>180975</xdr:colOff>
      <xdr:row>53</xdr:row>
      <xdr:rowOff>9525</xdr:rowOff>
    </xdr:from>
    <xdr:to>
      <xdr:col>4</xdr:col>
      <xdr:colOff>390525</xdr:colOff>
      <xdr:row>54</xdr:row>
      <xdr:rowOff>95250</xdr:rowOff>
    </xdr:to>
    <xdr:pic>
      <xdr:nvPicPr>
        <xdr:cNvPr id="4" name="MENU2"/>
        <xdr:cNvPicPr preferRelativeResize="1">
          <a:picLocks noChangeAspect="1"/>
        </xdr:cNvPicPr>
      </xdr:nvPicPr>
      <xdr:blipFill>
        <a:blip r:embed="rId2"/>
        <a:stretch>
          <a:fillRect/>
        </a:stretch>
      </xdr:blipFill>
      <xdr:spPr>
        <a:xfrm>
          <a:off x="2695575" y="11658600"/>
          <a:ext cx="1047750" cy="314325"/>
        </a:xfrm>
        <a:prstGeom prst="rect">
          <a:avLst/>
        </a:prstGeom>
        <a:noFill/>
        <a:ln w="9525" cmpd="sng">
          <a:noFill/>
        </a:ln>
      </xdr:spPr>
    </xdr:pic>
    <xdr:clientData fPrintsWithSheet="0"/>
  </xdr:twoCellAnchor>
  <xdr:twoCellAnchor editAs="oneCell">
    <xdr:from>
      <xdr:col>13</xdr:col>
      <xdr:colOff>219075</xdr:colOff>
      <xdr:row>2</xdr:row>
      <xdr:rowOff>219075</xdr:rowOff>
    </xdr:from>
    <xdr:to>
      <xdr:col>19</xdr:col>
      <xdr:colOff>476250</xdr:colOff>
      <xdr:row>4</xdr:row>
      <xdr:rowOff>95250</xdr:rowOff>
    </xdr:to>
    <xdr:pic>
      <xdr:nvPicPr>
        <xdr:cNvPr id="5" name="LOOSEMIX"/>
        <xdr:cNvPicPr preferRelativeResize="1">
          <a:picLocks noChangeAspect="1"/>
        </xdr:cNvPicPr>
      </xdr:nvPicPr>
      <xdr:blipFill>
        <a:blip r:embed="rId3"/>
        <a:stretch>
          <a:fillRect/>
        </a:stretch>
      </xdr:blipFill>
      <xdr:spPr>
        <a:xfrm>
          <a:off x="11239500" y="828675"/>
          <a:ext cx="1095375" cy="295275"/>
        </a:xfrm>
        <a:prstGeom prst="rect">
          <a:avLst/>
        </a:prstGeom>
        <a:noFill/>
        <a:ln w="9525" cmpd="sng">
          <a:noFill/>
        </a:ln>
      </xdr:spPr>
    </xdr:pic>
    <xdr:clientData fPrintsWithSheet="0"/>
  </xdr:twoCellAnchor>
  <xdr:twoCellAnchor editAs="oneCell">
    <xdr:from>
      <xdr:col>13</xdr:col>
      <xdr:colOff>219075</xdr:colOff>
      <xdr:row>5</xdr:row>
      <xdr:rowOff>38100</xdr:rowOff>
    </xdr:from>
    <xdr:to>
      <xdr:col>19</xdr:col>
      <xdr:colOff>476250</xdr:colOff>
      <xdr:row>6</xdr:row>
      <xdr:rowOff>114300</xdr:rowOff>
    </xdr:to>
    <xdr:pic>
      <xdr:nvPicPr>
        <xdr:cNvPr id="6" name="DENSITY"/>
        <xdr:cNvPicPr preferRelativeResize="1">
          <a:picLocks noChangeAspect="1"/>
        </xdr:cNvPicPr>
      </xdr:nvPicPr>
      <xdr:blipFill>
        <a:blip r:embed="rId4"/>
        <a:stretch>
          <a:fillRect/>
        </a:stretch>
      </xdr:blipFill>
      <xdr:spPr>
        <a:xfrm>
          <a:off x="11239500" y="1295400"/>
          <a:ext cx="1095375" cy="304800"/>
        </a:xfrm>
        <a:prstGeom prst="rect">
          <a:avLst/>
        </a:prstGeom>
        <a:noFill/>
        <a:ln w="9525" cmpd="sng">
          <a:noFill/>
        </a:ln>
      </xdr:spPr>
    </xdr:pic>
    <xdr:clientData fPrintsWithSheet="0"/>
  </xdr:twoCellAnchor>
  <xdr:twoCellAnchor editAs="oneCell">
    <xdr:from>
      <xdr:col>13</xdr:col>
      <xdr:colOff>209550</xdr:colOff>
      <xdr:row>9</xdr:row>
      <xdr:rowOff>9525</xdr:rowOff>
    </xdr:from>
    <xdr:to>
      <xdr:col>19</xdr:col>
      <xdr:colOff>466725</xdr:colOff>
      <xdr:row>10</xdr:row>
      <xdr:rowOff>76200</xdr:rowOff>
    </xdr:to>
    <xdr:pic>
      <xdr:nvPicPr>
        <xdr:cNvPr id="7" name="GRADATION"/>
        <xdr:cNvPicPr preferRelativeResize="1">
          <a:picLocks noChangeAspect="1"/>
        </xdr:cNvPicPr>
      </xdr:nvPicPr>
      <xdr:blipFill>
        <a:blip r:embed="rId5"/>
        <a:stretch>
          <a:fillRect/>
        </a:stretch>
      </xdr:blipFill>
      <xdr:spPr>
        <a:xfrm>
          <a:off x="11229975" y="2181225"/>
          <a:ext cx="1095375" cy="295275"/>
        </a:xfrm>
        <a:prstGeom prst="rect">
          <a:avLst/>
        </a:prstGeom>
        <a:noFill/>
        <a:ln w="9525" cmpd="sng">
          <a:noFill/>
        </a:ln>
      </xdr:spPr>
    </xdr:pic>
    <xdr:clientData fPrintsWithSheet="0"/>
  </xdr:twoCellAnchor>
  <xdr:twoCellAnchor editAs="oneCell">
    <xdr:from>
      <xdr:col>13</xdr:col>
      <xdr:colOff>209550</xdr:colOff>
      <xdr:row>7</xdr:row>
      <xdr:rowOff>9525</xdr:rowOff>
    </xdr:from>
    <xdr:to>
      <xdr:col>19</xdr:col>
      <xdr:colOff>466725</xdr:colOff>
      <xdr:row>8</xdr:row>
      <xdr:rowOff>76200</xdr:rowOff>
    </xdr:to>
    <xdr:pic>
      <xdr:nvPicPr>
        <xdr:cNvPr id="8" name="LONGDENSITY"/>
        <xdr:cNvPicPr preferRelativeResize="1">
          <a:picLocks noChangeAspect="1"/>
        </xdr:cNvPicPr>
      </xdr:nvPicPr>
      <xdr:blipFill>
        <a:blip r:embed="rId6"/>
        <a:stretch>
          <a:fillRect/>
        </a:stretch>
      </xdr:blipFill>
      <xdr:spPr>
        <a:xfrm>
          <a:off x="11229975" y="1724025"/>
          <a:ext cx="1095375" cy="29527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3</xdr:row>
      <xdr:rowOff>0</xdr:rowOff>
    </xdr:from>
    <xdr:to>
      <xdr:col>11</xdr:col>
      <xdr:colOff>228600</xdr:colOff>
      <xdr:row>42</xdr:row>
      <xdr:rowOff>161925</xdr:rowOff>
    </xdr:to>
    <xdr:sp fLocksText="0">
      <xdr:nvSpPr>
        <xdr:cNvPr id="1" name="Text 13"/>
        <xdr:cNvSpPr txBox="1">
          <a:spLocks noChangeArrowheads="1"/>
        </xdr:cNvSpPr>
      </xdr:nvSpPr>
      <xdr:spPr>
        <a:xfrm>
          <a:off x="1114425" y="571500"/>
          <a:ext cx="8334375" cy="7591425"/>
        </a:xfrm>
        <a:prstGeom prst="rect">
          <a:avLst/>
        </a:prstGeom>
        <a:solidFill>
          <a:srgbClr val="FFFFCC"/>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ENTER INFORMATION THAT MATCHES SITEMANAGER EXACTLY.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REPEATING INFORMATION ENTERED ON ANY SHEET NEEDED ON ADJACENT SHEETS WILL BEAUTOMATICALLY CARRIED TO THE OTHER SHEETS.  USER ENTERED VALUES ARE ENTERED IN THE BLUE SPACES EXCEPT FOR THE "MENU" SHEET.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SPREADSHEET WILL HANDLE UP TO 7 SUBLOTS, MORE SUBLOTS WILL HAVE TO BEHANDLED AS A SPECIAL CASE.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SPREADSHEET MUST BE USED FOR AUTOMATIC TRANSFER TO SITEMANAGER.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ASPHALT CONTENT MAY BE ENTERED BY EITHER THE NUCLEAR OR BINDER IGNITION METHOD.  IF BOTH ARE ENTERED, THE NUCLEAR CONTENT WILL TAKE PRECEDENCE OVER THE IGNITION METHOD.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MAX. SP. G. (Gmm) FOR SUBLOTS NOT HAVING Gmm DETERMINED WILL BE FROM THE LAST SUBLOT IN WHICH THIS DETERMINATION WAS MADE.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STATIONS RANDOM NUMBERS SHOULD BE ENTERED AS 12500 AND WILL BE DISPLAYED AS 125+00.  LIKEWISE, LOG MILES SHOULD BE MULTIPLIED BY 100 AND ENTERED AS A WHOLE NUMBER.  E.G. LOG MILE 5.68 IS ENTERED AS 568 AND DISPLAYED AS 5+68.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QA TESTS MAY BE ENTERED UNDER THE APPROPRIATE CONTRACTOR LOT NUMBER.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Spreadsheet help can be obtained by referencing the SiteManager Quick Reference Guide or contacting Joe Schroer at 573-526-4353.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 the event that an existing, non-asphalt SiteManager sample ID is used, the report will be rejected and the user will receive an email stating "Sample ID already exists."  Simply use a valid sample ID and resubmit the report.  DO NOT CLICK THE UPDATED BUTTON !!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**DIRECTIONS FOR COPYING DATA BETWEEN WORKBOOKS**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following directions describe how to un-link your workbook from other workbooks.  If you are unsure if your 
</a:t>
          </a:r>
          <a:r>
            <a:rPr lang="en-US" cap="none" sz="1200" b="0" i="0" u="none" baseline="0">
              <a:solidFill>
                <a:srgbClr val="000000"/>
              </a:solidFill>
              <a:latin typeface="Arial"/>
              <a:ea typeface="Arial"/>
              <a:cs typeface="Arial"/>
            </a:rPr>
            <a:t>workbook is linked to another, follow these directions to ensure that it is not linked.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Click "Edit" and choose "Links."  Click on the "Change Source" button at the right.  A window titled "Change Links" 
</a:t>
          </a:r>
          <a:r>
            <a:rPr lang="en-US" cap="none" sz="1200" b="0" i="0" u="none" baseline="0">
              <a:solidFill>
                <a:srgbClr val="000000"/>
              </a:solidFill>
              <a:latin typeface="Arial"/>
              <a:ea typeface="Arial"/>
              <a:cs typeface="Arial"/>
            </a:rPr>
            <a:t>will open and you will be asked to choose the source file.  Choose the file name that you currently have open.  Click OK.</a:t>
          </a:r>
        </a:p>
      </xdr:txBody>
    </xdr:sp>
    <xdr:clientData fLocksWithSheet="0"/>
  </xdr:twoCellAnchor>
  <xdr:twoCellAnchor editAs="oneCell">
    <xdr:from>
      <xdr:col>5</xdr:col>
      <xdr:colOff>323850</xdr:colOff>
      <xdr:row>40</xdr:row>
      <xdr:rowOff>0</xdr:rowOff>
    </xdr:from>
    <xdr:to>
      <xdr:col>6</xdr:col>
      <xdr:colOff>533400</xdr:colOff>
      <xdr:row>41</xdr:row>
      <xdr:rowOff>114300</xdr:rowOff>
    </xdr:to>
    <xdr:pic>
      <xdr:nvPicPr>
        <xdr:cNvPr id="2" name="MENU1"/>
        <xdr:cNvPicPr preferRelativeResize="1">
          <a:picLocks noChangeAspect="1"/>
        </xdr:cNvPicPr>
      </xdr:nvPicPr>
      <xdr:blipFill>
        <a:blip r:embed="rId1"/>
        <a:stretch>
          <a:fillRect/>
        </a:stretch>
      </xdr:blipFill>
      <xdr:spPr>
        <a:xfrm>
          <a:off x="4514850" y="7620000"/>
          <a:ext cx="1047750" cy="3048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8</xdr:row>
      <xdr:rowOff>104775</xdr:rowOff>
    </xdr:from>
    <xdr:to>
      <xdr:col>4</xdr:col>
      <xdr:colOff>428625</xdr:colOff>
      <xdr:row>10</xdr:row>
      <xdr:rowOff>19050</xdr:rowOff>
    </xdr:to>
    <xdr:pic>
      <xdr:nvPicPr>
        <xdr:cNvPr id="1" name="MENU1"/>
        <xdr:cNvPicPr preferRelativeResize="1">
          <a:picLocks noChangeAspect="1"/>
        </xdr:cNvPicPr>
      </xdr:nvPicPr>
      <xdr:blipFill>
        <a:blip r:embed="rId1"/>
        <a:stretch>
          <a:fillRect/>
        </a:stretch>
      </xdr:blipFill>
      <xdr:spPr>
        <a:xfrm>
          <a:off x="3990975" y="1657350"/>
          <a:ext cx="1047750" cy="314325"/>
        </a:xfrm>
        <a:prstGeom prst="rect">
          <a:avLst/>
        </a:prstGeom>
        <a:noFill/>
        <a:ln w="9525" cmpd="sng">
          <a:noFill/>
        </a:ln>
      </xdr:spPr>
    </xdr:pic>
    <xdr:clientData fPrintsWithSheet="0"/>
  </xdr:twoCellAnchor>
  <xdr:twoCellAnchor editAs="oneCell">
    <xdr:from>
      <xdr:col>3</xdr:col>
      <xdr:colOff>266700</xdr:colOff>
      <xdr:row>47</xdr:row>
      <xdr:rowOff>66675</xdr:rowOff>
    </xdr:from>
    <xdr:to>
      <xdr:col>4</xdr:col>
      <xdr:colOff>552450</xdr:colOff>
      <xdr:row>48</xdr:row>
      <xdr:rowOff>180975</xdr:rowOff>
    </xdr:to>
    <xdr:pic>
      <xdr:nvPicPr>
        <xdr:cNvPr id="2" name="MENU2"/>
        <xdr:cNvPicPr preferRelativeResize="1">
          <a:picLocks noChangeAspect="1"/>
        </xdr:cNvPicPr>
      </xdr:nvPicPr>
      <xdr:blipFill>
        <a:blip r:embed="rId2"/>
        <a:stretch>
          <a:fillRect/>
        </a:stretch>
      </xdr:blipFill>
      <xdr:spPr>
        <a:xfrm>
          <a:off x="4114800" y="8258175"/>
          <a:ext cx="1047750" cy="3048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1:Z21"/>
  <sheetViews>
    <sheetView showRowColHeaders="0" tabSelected="1" zoomScale="75" zoomScaleNormal="75" zoomScalePageLayoutView="0" workbookViewId="0" topLeftCell="A1">
      <selection activeCell="B18" sqref="B18:J18"/>
    </sheetView>
  </sheetViews>
  <sheetFormatPr defaultColWidth="8.88671875" defaultRowHeight="15"/>
  <cols>
    <col min="1" max="1" width="15.4453125" style="40" customWidth="1"/>
    <col min="2" max="2" width="9.4453125" style="40" customWidth="1"/>
    <col min="3" max="3" width="1.33203125" style="40" customWidth="1"/>
    <col min="4" max="10" width="3.6640625" style="40" customWidth="1"/>
    <col min="11" max="13" width="12.21484375" style="40" customWidth="1"/>
    <col min="14" max="16" width="12.6640625" style="40" customWidth="1"/>
    <col min="17" max="17" width="3.10546875" style="40" customWidth="1"/>
    <col min="18" max="16384" width="8.88671875" style="40" customWidth="1"/>
  </cols>
  <sheetData>
    <row r="1" ht="15">
      <c r="S1" s="319" t="str">
        <f>"APIW "&amp;RIGHT(LEFT(A4,13),5)</f>
        <v>APIW 5.01 </v>
      </c>
    </row>
    <row r="2" spans="1:16" ht="20.25">
      <c r="A2" s="476" t="s">
        <v>239</v>
      </c>
      <c r="B2" s="476"/>
      <c r="C2" s="476"/>
      <c r="D2" s="476"/>
      <c r="E2" s="476"/>
      <c r="F2" s="476"/>
      <c r="G2" s="477"/>
      <c r="H2" s="477"/>
      <c r="I2" s="477"/>
      <c r="J2" s="477"/>
      <c r="K2" s="477"/>
      <c r="L2" s="477"/>
      <c r="M2" s="477"/>
      <c r="N2" s="477"/>
      <c r="O2" s="477"/>
      <c r="P2" s="477"/>
    </row>
    <row r="3" spans="1:16" ht="18">
      <c r="A3" s="478" t="s">
        <v>63</v>
      </c>
      <c r="B3" s="478"/>
      <c r="C3" s="478"/>
      <c r="D3" s="478"/>
      <c r="E3" s="478"/>
      <c r="F3" s="478"/>
      <c r="G3" s="477"/>
      <c r="H3" s="477"/>
      <c r="I3" s="477"/>
      <c r="J3" s="477"/>
      <c r="K3" s="477"/>
      <c r="L3" s="477"/>
      <c r="M3" s="477"/>
      <c r="N3" s="477"/>
      <c r="O3" s="477"/>
      <c r="P3" s="477"/>
    </row>
    <row r="4" spans="1:16" ht="15.75">
      <c r="A4" s="479" t="s">
        <v>811</v>
      </c>
      <c r="B4" s="479"/>
      <c r="C4" s="479"/>
      <c r="D4" s="479"/>
      <c r="E4" s="479"/>
      <c r="F4" s="479"/>
      <c r="G4" s="477"/>
      <c r="H4" s="477"/>
      <c r="I4" s="477"/>
      <c r="J4" s="477"/>
      <c r="K4" s="477"/>
      <c r="L4" s="477"/>
      <c r="M4" s="477"/>
      <c r="N4" s="477"/>
      <c r="O4" s="477"/>
      <c r="P4" s="477"/>
    </row>
    <row r="5" ht="15"/>
    <row r="6" spans="1:19" ht="15.75">
      <c r="A6" s="41" t="s">
        <v>694</v>
      </c>
      <c r="B6" s="482" t="s">
        <v>693</v>
      </c>
      <c r="C6" s="482"/>
      <c r="D6" s="482"/>
      <c r="E6" s="482"/>
      <c r="F6" s="482"/>
      <c r="G6" s="482"/>
      <c r="H6" s="482"/>
      <c r="I6" s="482"/>
      <c r="J6" s="482"/>
      <c r="S6" s="40" t="str">
        <f>B6&amp;"\"&amp;UPPER(B7)</f>
        <v>C:\Temp\</v>
      </c>
    </row>
    <row r="7" spans="1:26" ht="15.75">
      <c r="A7" s="41" t="str">
        <f>IF(LEFT(B7,2)=RIGHT(LEFT(B8,4),2)," SAMPLE ID"," CHECK ID")</f>
        <v> SAMPLE ID</v>
      </c>
      <c r="B7" s="467"/>
      <c r="C7" s="467"/>
      <c r="D7" s="467"/>
      <c r="E7" s="467"/>
      <c r="F7" s="484" t="s">
        <v>217</v>
      </c>
      <c r="G7" s="484"/>
      <c r="H7" s="466"/>
      <c r="I7" s="466"/>
      <c r="J7" s="466"/>
      <c r="K7" s="41" t="s">
        <v>778</v>
      </c>
      <c r="L7" s="465"/>
      <c r="M7" s="465"/>
      <c r="S7" s="260" t="str">
        <f>"V:\Excel2Oracle\Asphalt\Inspection Reports\Reports Ready to Process\"&amp;UPPER(B7)</f>
        <v>V:\Excel2Oracle\Asphalt\Inspection Reports\Reports Ready to Process\</v>
      </c>
      <c r="T7" s="248"/>
      <c r="U7" s="248"/>
      <c r="V7" s="248"/>
      <c r="W7" s="248"/>
      <c r="X7" s="248"/>
      <c r="Y7" s="248"/>
      <c r="Z7" s="248"/>
    </row>
    <row r="8" spans="1:26" ht="15.75">
      <c r="A8" s="41" t="s">
        <v>305</v>
      </c>
      <c r="B8" s="483"/>
      <c r="C8" s="483"/>
      <c r="D8" s="483"/>
      <c r="E8" s="483"/>
      <c r="I8" s="434" t="b">
        <v>0</v>
      </c>
      <c r="N8" s="41"/>
      <c r="S8" s="432"/>
      <c r="T8" s="248"/>
      <c r="U8" s="248"/>
      <c r="V8" s="248"/>
      <c r="W8" s="248"/>
      <c r="X8" s="248"/>
      <c r="Y8" s="248"/>
      <c r="Z8" s="248"/>
    </row>
    <row r="9" spans="1:26" ht="15.75">
      <c r="A9" s="41" t="s">
        <v>306</v>
      </c>
      <c r="B9" s="470"/>
      <c r="C9" s="470"/>
      <c r="D9" s="470"/>
      <c r="E9" s="470"/>
      <c r="N9" s="41" t="s">
        <v>321</v>
      </c>
      <c r="R9" s="248" t="e">
        <f>FIND("-",B9,1)</f>
        <v>#VALUE!</v>
      </c>
      <c r="Y9" s="248"/>
      <c r="Z9" s="248"/>
    </row>
    <row r="10" spans="1:26" ht="15.75">
      <c r="A10" s="41" t="s">
        <v>307</v>
      </c>
      <c r="B10" s="208"/>
      <c r="C10" s="377" t="s">
        <v>295</v>
      </c>
      <c r="D10" s="209"/>
      <c r="E10" s="209"/>
      <c r="F10" s="209"/>
      <c r="G10" s="209"/>
      <c r="H10" s="209"/>
      <c r="I10" s="209"/>
      <c r="J10" s="209"/>
      <c r="N10" s="41" t="s">
        <v>322</v>
      </c>
      <c r="R10" s="248">
        <f>IF(OR(LEFT(B9,2)="sp",LEFT(B9,2)="SP"),9,5)</f>
        <v>5</v>
      </c>
      <c r="Y10" s="248"/>
      <c r="Z10" s="248"/>
    </row>
    <row r="11" spans="1:26" ht="15">
      <c r="A11" s="41" t="s">
        <v>342</v>
      </c>
      <c r="B11" s="470"/>
      <c r="C11" s="471"/>
      <c r="D11" s="471"/>
      <c r="E11" s="471"/>
      <c r="F11" s="471"/>
      <c r="G11" s="471"/>
      <c r="H11" s="471"/>
      <c r="I11" s="471"/>
      <c r="J11" s="471"/>
      <c r="K11" s="473"/>
      <c r="L11" s="471"/>
      <c r="M11" s="474"/>
      <c r="N11" s="480"/>
      <c r="O11" s="471"/>
      <c r="P11" s="471"/>
      <c r="Q11" s="322"/>
      <c r="R11" s="248" t="e">
        <f>FIND("-",B11,1)</f>
        <v>#VALUE!</v>
      </c>
      <c r="S11" s="322"/>
      <c r="W11" s="248" t="s">
        <v>219</v>
      </c>
      <c r="Y11" s="248"/>
      <c r="Z11" s="248"/>
    </row>
    <row r="12" spans="1:26" ht="15">
      <c r="A12" s="41" t="s">
        <v>323</v>
      </c>
      <c r="B12" s="470"/>
      <c r="C12" s="471"/>
      <c r="D12" s="471"/>
      <c r="E12" s="471"/>
      <c r="F12" s="471"/>
      <c r="G12" s="471"/>
      <c r="H12" s="471"/>
      <c r="I12" s="471"/>
      <c r="J12" s="471"/>
      <c r="K12" s="473"/>
      <c r="L12" s="471"/>
      <c r="M12" s="474"/>
      <c r="N12" s="480"/>
      <c r="O12" s="471"/>
      <c r="P12" s="471"/>
      <c r="Q12" s="322"/>
      <c r="R12" s="322"/>
      <c r="S12" s="322"/>
      <c r="W12" s="248" t="s">
        <v>218</v>
      </c>
      <c r="Y12" s="248"/>
      <c r="Z12" s="248"/>
    </row>
    <row r="13" spans="1:26" ht="15">
      <c r="A13" s="41" t="s">
        <v>308</v>
      </c>
      <c r="B13" s="470"/>
      <c r="C13" s="471"/>
      <c r="D13" s="471"/>
      <c r="E13" s="471"/>
      <c r="F13" s="471"/>
      <c r="G13" s="471"/>
      <c r="H13" s="471"/>
      <c r="I13" s="471"/>
      <c r="J13" s="471"/>
      <c r="K13" s="475"/>
      <c r="L13" s="471"/>
      <c r="M13" s="474"/>
      <c r="N13" s="480"/>
      <c r="O13" s="481"/>
      <c r="P13" s="481"/>
      <c r="Q13" s="322"/>
      <c r="R13" s="322"/>
      <c r="S13" s="322"/>
      <c r="Y13" s="248"/>
      <c r="Z13" s="248"/>
    </row>
    <row r="14" spans="1:26" s="127" customFormat="1" ht="15">
      <c r="A14" s="41" t="s">
        <v>309</v>
      </c>
      <c r="B14" s="487"/>
      <c r="C14" s="488"/>
      <c r="D14" s="488"/>
      <c r="E14" s="488"/>
      <c r="F14" s="488"/>
      <c r="G14" s="488"/>
      <c r="H14" s="488"/>
      <c r="I14" s="488"/>
      <c r="J14" s="488"/>
      <c r="K14" s="475"/>
      <c r="L14" s="471"/>
      <c r="M14" s="474"/>
      <c r="N14" s="480"/>
      <c r="O14" s="481"/>
      <c r="P14" s="481"/>
      <c r="Q14" s="322"/>
      <c r="R14" s="322"/>
      <c r="S14" s="322"/>
      <c r="Y14" s="248"/>
      <c r="Z14" s="248"/>
    </row>
    <row r="15" spans="1:26" ht="15">
      <c r="A15" s="41" t="s">
        <v>310</v>
      </c>
      <c r="B15" s="469"/>
      <c r="C15" s="469"/>
      <c r="D15" s="472" t="s">
        <v>216</v>
      </c>
      <c r="E15" s="472"/>
      <c r="F15" s="472"/>
      <c r="G15" s="472"/>
      <c r="H15" s="468"/>
      <c r="I15" s="468"/>
      <c r="J15" s="468"/>
      <c r="K15" s="324"/>
      <c r="L15" s="321" t="s">
        <v>216</v>
      </c>
      <c r="M15" s="330"/>
      <c r="N15" s="324"/>
      <c r="O15" s="321" t="s">
        <v>216</v>
      </c>
      <c r="P15" s="331"/>
      <c r="Q15" s="323"/>
      <c r="R15" s="323"/>
      <c r="S15" s="323"/>
      <c r="Y15" s="248"/>
      <c r="Z15" s="248"/>
    </row>
    <row r="16" spans="1:26" ht="15">
      <c r="A16" s="41">
        <f>IF(B15="",""," LINE NO.")</f>
      </c>
      <c r="B16" s="469"/>
      <c r="C16" s="469"/>
      <c r="D16" s="485">
        <f>IF(H15="","","QUANTITY")</f>
      </c>
      <c r="E16" s="485"/>
      <c r="F16" s="485"/>
      <c r="G16" s="485"/>
      <c r="H16" s="468"/>
      <c r="I16" s="468"/>
      <c r="J16" s="468"/>
      <c r="K16" s="324"/>
      <c r="L16" s="421">
        <f>IF(M15="","","QUANTITY")</f>
      </c>
      <c r="M16" s="330"/>
      <c r="N16" s="324"/>
      <c r="O16" s="421">
        <f>IF(P15="","","QUANTITY")</f>
      </c>
      <c r="P16" s="331"/>
      <c r="Q16" s="323"/>
      <c r="R16" s="323"/>
      <c r="S16" s="323"/>
      <c r="Y16" s="459" t="s">
        <v>779</v>
      </c>
      <c r="Z16" s="459"/>
    </row>
    <row r="17" spans="1:26" ht="15">
      <c r="A17" s="41">
        <f>IF(B16="",""," LINE NO.")</f>
      </c>
      <c r="B17" s="469"/>
      <c r="C17" s="469"/>
      <c r="D17" s="472">
        <f>IF(H16="","","QUANTITY")</f>
      </c>
      <c r="E17" s="472"/>
      <c r="F17" s="472"/>
      <c r="G17" s="472"/>
      <c r="H17" s="468"/>
      <c r="I17" s="468"/>
      <c r="J17" s="468"/>
      <c r="K17" s="324"/>
      <c r="L17" s="421">
        <f>IF(M16="","","QUANTITY")</f>
      </c>
      <c r="M17" s="330"/>
      <c r="N17" s="324"/>
      <c r="O17" s="421">
        <f>IF(P16="","","QUANTITY")</f>
      </c>
      <c r="P17" s="331"/>
      <c r="Q17" s="323"/>
      <c r="R17" s="323"/>
      <c r="S17" s="323"/>
      <c r="Y17" s="459" t="s">
        <v>780</v>
      </c>
      <c r="Z17" s="459" t="s">
        <v>781</v>
      </c>
    </row>
    <row r="18" spans="1:26" ht="15">
      <c r="A18" s="41" t="s">
        <v>311</v>
      </c>
      <c r="B18" s="486"/>
      <c r="C18" s="471"/>
      <c r="D18" s="471"/>
      <c r="E18" s="471"/>
      <c r="F18" s="471"/>
      <c r="G18" s="471"/>
      <c r="H18" s="471"/>
      <c r="I18" s="471"/>
      <c r="J18" s="471"/>
      <c r="K18" s="435">
        <f>IF(OR(ISERROR(Summary!F40),ISERROR(Summary!I30),ISERROR(Summary!F74),ISERROR(Summary!I64),ISERROR(Summary!F108),ISERROR(Summary!I98),ISERROR(Summary!F142),ISERROR(Summary!I132)),"CHECK GRADATION AND DELETERIOUS DATA FOR ERRORS","")</f>
      </c>
      <c r="O18" s="127"/>
      <c r="P18" s="127"/>
      <c r="Q18" s="127"/>
      <c r="R18" s="127"/>
      <c r="S18" s="127"/>
      <c r="Y18" s="459"/>
      <c r="Z18" s="459"/>
    </row>
    <row r="19" spans="1:26" ht="15">
      <c r="A19" s="41" t="s">
        <v>341</v>
      </c>
      <c r="B19" s="470" t="s">
        <v>249</v>
      </c>
      <c r="C19" s="471"/>
      <c r="D19" s="471"/>
      <c r="E19" s="471"/>
      <c r="F19" s="471"/>
      <c r="G19" s="471"/>
      <c r="H19" s="471"/>
      <c r="I19" s="471"/>
      <c r="J19" s="471"/>
      <c r="Y19" s="459" t="s">
        <v>782</v>
      </c>
      <c r="Z19" s="459" t="s">
        <v>766</v>
      </c>
    </row>
    <row r="20" spans="1:26" s="127" customFormat="1" ht="15">
      <c r="A20" s="41" t="s">
        <v>377</v>
      </c>
      <c r="B20" s="470" t="s">
        <v>380</v>
      </c>
      <c r="C20" s="471"/>
      <c r="D20" s="471"/>
      <c r="E20" s="471"/>
      <c r="F20" s="471"/>
      <c r="G20" s="471"/>
      <c r="H20" s="471"/>
      <c r="I20" s="471"/>
      <c r="J20" s="471"/>
      <c r="Y20" s="459" t="s">
        <v>783</v>
      </c>
      <c r="Z20" s="459" t="s">
        <v>784</v>
      </c>
    </row>
    <row r="21" spans="25:26" ht="15">
      <c r="Y21" s="459" t="s">
        <v>785</v>
      </c>
      <c r="Z21" s="459" t="s">
        <v>786</v>
      </c>
    </row>
    <row r="22" ht="15"/>
    <row r="23" ht="15"/>
    <row r="25" ht="15"/>
    <row r="26" s="127" customFormat="1" ht="15"/>
    <row r="27" s="127" customFormat="1" ht="15"/>
    <row r="29" ht="15"/>
    <row r="30" ht="15"/>
    <row r="31" ht="15"/>
    <row r="32" ht="15"/>
    <row r="36" ht="15"/>
    <row r="37" ht="15"/>
    <row r="62" ht="15"/>
  </sheetData>
  <sheetProtection sheet="1" selectLockedCells="1"/>
  <mergeCells count="34">
    <mergeCell ref="B20:J20"/>
    <mergeCell ref="D16:G16"/>
    <mergeCell ref="H16:J16"/>
    <mergeCell ref="B18:J18"/>
    <mergeCell ref="N13:P13"/>
    <mergeCell ref="B14:J14"/>
    <mergeCell ref="D15:G15"/>
    <mergeCell ref="K14:M14"/>
    <mergeCell ref="H17:J17"/>
    <mergeCell ref="B17:C17"/>
    <mergeCell ref="A2:P2"/>
    <mergeCell ref="A3:P3"/>
    <mergeCell ref="A4:P4"/>
    <mergeCell ref="N11:P11"/>
    <mergeCell ref="N12:P12"/>
    <mergeCell ref="N14:P14"/>
    <mergeCell ref="B6:J6"/>
    <mergeCell ref="B9:E9"/>
    <mergeCell ref="B8:E8"/>
    <mergeCell ref="F7:G7"/>
    <mergeCell ref="D17:G17"/>
    <mergeCell ref="K11:M11"/>
    <mergeCell ref="K12:M12"/>
    <mergeCell ref="K13:M13"/>
    <mergeCell ref="B19:J19"/>
    <mergeCell ref="B13:J13"/>
    <mergeCell ref="B16:C16"/>
    <mergeCell ref="L7:M7"/>
    <mergeCell ref="H7:J7"/>
    <mergeCell ref="B7:E7"/>
    <mergeCell ref="H15:J15"/>
    <mergeCell ref="B15:C15"/>
    <mergeCell ref="B11:J11"/>
    <mergeCell ref="B12:J12"/>
  </mergeCells>
  <conditionalFormatting sqref="D10:J10">
    <cfRule type="cellIs" priority="1" dxfId="15" operator="greaterThan" stopIfTrue="1">
      <formula>0</formula>
    </cfRule>
  </conditionalFormatting>
  <conditionalFormatting sqref="A7">
    <cfRule type="cellIs" priority="2" dxfId="16" operator="equal" stopIfTrue="1">
      <formula>" CHECK ID"</formula>
    </cfRule>
  </conditionalFormatting>
  <dataValidations count="11">
    <dataValidation type="list" allowBlank="1" showInputMessage="1" showErrorMessage="1" sqref="B18:J18">
      <formula1>Producer</formula1>
    </dataValidation>
    <dataValidation type="list" allowBlank="1" showInputMessage="1" showErrorMessage="1" sqref="B19:J19">
      <formula1>Material_Short_Name</formula1>
    </dataValidation>
    <dataValidation type="textLength" operator="equal" allowBlank="1" showInputMessage="1" showErrorMessage="1" promptTitle="Sample ID" prompt="Input proper SiteManager Sample ID." errorTitle="Sample ID" error="Use proper SiteManager Sample ID!" sqref="B7:E7">
      <formula1>10</formula1>
    </dataValidation>
    <dataValidation type="textLength" operator="equal" allowBlank="1" showInputMessage="1" showErrorMessage="1" promptTitle="LINE NO. " prompt="Use complete 4-digit SiteManger Line Number." errorTitle="LINE NO." error="Use 4-digit SiteManager number." sqref="N15:N17 K15:K17 B16:B17 B15:C15">
      <formula1>4</formula1>
    </dataValidation>
    <dataValidation allowBlank="1" showInputMessage="1" showErrorMessage="1" promptTitle="Local Storage Folder" prompt="This folder should already exist on your hard drive or network drive." errorTitle="D:\" error="Enter a valid folder." sqref="B6:J6"/>
    <dataValidation type="custom" operator="equal" allowBlank="1" showInputMessage="1" showErrorMessage="1" promptTitle="Contract No." prompt="Use exact SiteManager Contract Number." errorTitle="CONTRACT NO." error="Use correct Contract No.!" sqref="B11 K11">
      <formula1>T11=7</formula1>
    </dataValidation>
    <dataValidation errorStyle="warning" type="textLength" operator="equal" allowBlank="1" showInputMessage="1" showErrorMessage="1" promptTitle="Project Number" prompt="Enter Project Number exactly as in SiteManager." errorTitle="Project Number" error="Is Project Number exactly as entered in SiteManager?" sqref="K12">
      <formula1>7</formula1>
    </dataValidation>
    <dataValidation errorStyle="warning" type="custom" allowBlank="1" showInputMessage="1" showErrorMessage="1" promptTitle="Mix No." prompt="Input Mix No. as shown on the Job Mix Formula including additional letters for source changes.  e.g. SP125 04-12A" errorTitle="MIX NO." error="Check mixture number with JMF!" sqref="B9:E9">
      <formula1>R10=R9</formula1>
    </dataValidation>
    <dataValidation errorStyle="warning" type="textLength" operator="equal" allowBlank="1" showInputMessage="1" showErrorMessage="1" promptTitle="Job Number" prompt="Enter Job Number exactly as in SiteManager." errorTitle="Project Number" error="Is Project Number exactly as entered in SiteManager?" sqref="B12:J12">
      <formula1>7</formula1>
    </dataValidation>
    <dataValidation type="custom" operator="equal" allowBlank="1" showInputMessage="1" showErrorMessage="1" promptTitle="DATE" prompt="Insert date in SiteManager format!!&#10;Example May 8, 2004 = 20040508" errorTitle="DATE" error="Use Site Manager format!&#10;YYYYMMDD" sqref="B8:E8">
      <formula1>DATE(LEFT(B8,4),RIGHT(LEFT(B8,6),2),RIGHT(B8,2))&lt;=TODAY()</formula1>
    </dataValidation>
    <dataValidation type="list" showInputMessage="1" showErrorMessage="1" sqref="L7:M7">
      <formula1>$Y$18:$Y$21</formula1>
    </dataValidation>
  </dataValidations>
  <printOptions/>
  <pageMargins left="0.75" right="0.75" top="1" bottom="1" header="0.5" footer="0.5"/>
  <pageSetup fitToHeight="1" fitToWidth="1" horizontalDpi="300" verticalDpi="300" orientation="landscape" scale="78" r:id="rId3"/>
  <headerFooter alignWithMargins="0">
    <oddHeader>&amp;RAPIW 5.01 5/1/2014</oddHead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4"/>
  <dimension ref="A1:L450"/>
  <sheetViews>
    <sheetView zoomScale="75" zoomScaleNormal="75" zoomScalePageLayoutView="0" workbookViewId="0" topLeftCell="A1">
      <selection activeCell="B4" sqref="B4:F256"/>
    </sheetView>
  </sheetViews>
  <sheetFormatPr defaultColWidth="8.88671875" defaultRowHeight="15"/>
  <cols>
    <col min="1" max="1" width="38.4453125" style="262" customWidth="1"/>
    <col min="2" max="2" width="21.5546875" style="262" customWidth="1"/>
    <col min="3" max="3" width="15.21484375" style="262" bestFit="1" customWidth="1"/>
    <col min="4" max="4" width="9.99609375" style="262" bestFit="1" customWidth="1"/>
    <col min="5" max="5" width="21.77734375" style="262" bestFit="1" customWidth="1"/>
    <col min="6" max="6" width="6.4453125" style="262" customWidth="1"/>
    <col min="7" max="7" width="8.88671875" style="262" customWidth="1"/>
    <col min="8" max="8" width="21.88671875" style="262" customWidth="1"/>
    <col min="9" max="9" width="16.88671875" style="262" customWidth="1"/>
    <col min="10" max="10" width="19.3359375" style="262" customWidth="1"/>
    <col min="11" max="11" width="15.10546875" style="262" customWidth="1"/>
    <col min="12" max="12" width="8.88671875" style="262" customWidth="1"/>
    <col min="13" max="13" width="27.21484375" style="262" bestFit="1" customWidth="1"/>
    <col min="14" max="16384" width="8.88671875" style="262" customWidth="1"/>
  </cols>
  <sheetData>
    <row r="1" spans="1:8" ht="17.25">
      <c r="A1" s="261" t="s">
        <v>241</v>
      </c>
      <c r="B1" s="262">
        <f>COUNTIF(A3:A400,"&lt;&gt; - ")</f>
        <v>398</v>
      </c>
      <c r="H1" s="261" t="s">
        <v>242</v>
      </c>
    </row>
    <row r="2" spans="8:10" ht="15">
      <c r="H2" s="262" t="s">
        <v>378</v>
      </c>
      <c r="J2" s="262" t="s">
        <v>379</v>
      </c>
    </row>
    <row r="3" spans="1:12" ht="15">
      <c r="A3" s="263" t="str">
        <f aca="true" t="shared" si="0" ref="A3:A34">B3&amp;" - "&amp;C3</f>
        <v>Producer Supplier Name - Plant ID</v>
      </c>
      <c r="B3" s="263" t="s">
        <v>243</v>
      </c>
      <c r="C3" s="263" t="s">
        <v>244</v>
      </c>
      <c r="D3" s="263" t="s">
        <v>245</v>
      </c>
      <c r="E3" s="263" t="s">
        <v>246</v>
      </c>
      <c r="F3" s="263" t="s">
        <v>247</v>
      </c>
      <c r="H3" s="264" t="s">
        <v>249</v>
      </c>
      <c r="I3" s="264" t="s">
        <v>248</v>
      </c>
      <c r="J3" s="264" t="s">
        <v>380</v>
      </c>
      <c r="K3" s="264" t="s">
        <v>248</v>
      </c>
      <c r="L3" s="265"/>
    </row>
    <row r="4" spans="1:12" ht="15">
      <c r="A4" s="262" t="str">
        <f t="shared" si="0"/>
        <v>APAC - Asphalt Plants  - Agency         </v>
      </c>
      <c r="B4" s="461" t="s">
        <v>466</v>
      </c>
      <c r="C4" s="461" t="s">
        <v>763</v>
      </c>
      <c r="D4" s="461" t="s">
        <v>467</v>
      </c>
      <c r="E4" s="461" t="s">
        <v>250</v>
      </c>
      <c r="F4" s="461" t="s">
        <v>471</v>
      </c>
      <c r="G4" s="419"/>
      <c r="H4" s="456" t="s">
        <v>303</v>
      </c>
      <c r="I4" s="456" t="s">
        <v>304</v>
      </c>
      <c r="J4" s="457" t="s">
        <v>303</v>
      </c>
      <c r="K4" s="457" t="s">
        <v>304</v>
      </c>
      <c r="L4" s="265"/>
    </row>
    <row r="5" spans="1:12" ht="15">
      <c r="A5" s="262" t="str">
        <f t="shared" si="0"/>
        <v>APAC - Asphalt Plants  - Auxvasse       </v>
      </c>
      <c r="B5" s="461" t="s">
        <v>466</v>
      </c>
      <c r="C5" s="461" t="s">
        <v>470</v>
      </c>
      <c r="D5" s="461" t="s">
        <v>467</v>
      </c>
      <c r="E5" s="461" t="s">
        <v>250</v>
      </c>
      <c r="F5" s="461" t="s">
        <v>471</v>
      </c>
      <c r="G5" s="419"/>
      <c r="H5" s="456" t="s">
        <v>251</v>
      </c>
      <c r="I5" s="456" t="s">
        <v>343</v>
      </c>
      <c r="J5" s="457" t="s">
        <v>251</v>
      </c>
      <c r="K5" s="457" t="s">
        <v>343</v>
      </c>
      <c r="L5" s="265"/>
    </row>
    <row r="6" spans="1:12" ht="15">
      <c r="A6" s="262" t="str">
        <f t="shared" si="0"/>
        <v>APAC - Asphalt Plants  - Bear Hollow    </v>
      </c>
      <c r="B6" s="461" t="s">
        <v>466</v>
      </c>
      <c r="C6" s="461" t="s">
        <v>473</v>
      </c>
      <c r="D6" s="461" t="s">
        <v>467</v>
      </c>
      <c r="E6" s="461" t="s">
        <v>250</v>
      </c>
      <c r="F6" s="461" t="s">
        <v>471</v>
      </c>
      <c r="G6" s="419"/>
      <c r="H6" s="456" t="s">
        <v>344</v>
      </c>
      <c r="I6" s="456" t="s">
        <v>345</v>
      </c>
      <c r="J6" s="457" t="s">
        <v>344</v>
      </c>
      <c r="K6" s="457" t="s">
        <v>345</v>
      </c>
      <c r="L6" s="265"/>
    </row>
    <row r="7" spans="1:12" ht="15">
      <c r="A7" s="262" t="str">
        <f t="shared" si="0"/>
        <v>APAC - Asphalt Plants  - Boonville      </v>
      </c>
      <c r="B7" s="461" t="s">
        <v>466</v>
      </c>
      <c r="C7" s="461" t="s">
        <v>477</v>
      </c>
      <c r="D7" s="461" t="s">
        <v>467</v>
      </c>
      <c r="E7" s="461" t="s">
        <v>250</v>
      </c>
      <c r="F7" s="461" t="s">
        <v>471</v>
      </c>
      <c r="G7" s="419"/>
      <c r="H7" s="456" t="s">
        <v>696</v>
      </c>
      <c r="I7" s="456" t="s">
        <v>697</v>
      </c>
      <c r="J7" s="457" t="s">
        <v>381</v>
      </c>
      <c r="K7" s="457" t="s">
        <v>382</v>
      </c>
      <c r="L7" s="265"/>
    </row>
    <row r="8" spans="1:12" ht="15">
      <c r="A8" s="262" t="str">
        <f t="shared" si="0"/>
        <v>APAC - Asphalt Plants  - Branson        </v>
      </c>
      <c r="B8" s="461" t="s">
        <v>466</v>
      </c>
      <c r="C8" s="461" t="s">
        <v>478</v>
      </c>
      <c r="D8" s="461" t="s">
        <v>467</v>
      </c>
      <c r="E8" s="461" t="s">
        <v>250</v>
      </c>
      <c r="F8" s="461" t="s">
        <v>471</v>
      </c>
      <c r="G8" s="419"/>
      <c r="H8" s="456" t="s">
        <v>698</v>
      </c>
      <c r="I8" s="456" t="s">
        <v>699</v>
      </c>
      <c r="J8" s="457" t="s">
        <v>383</v>
      </c>
      <c r="K8" s="457" t="s">
        <v>384</v>
      </c>
      <c r="L8" s="265"/>
    </row>
    <row r="9" spans="1:12" ht="15">
      <c r="A9" s="262" t="str">
        <f t="shared" si="0"/>
        <v>APAC - Asphalt Plants  - Brookfield     </v>
      </c>
      <c r="B9" s="461" t="s">
        <v>466</v>
      </c>
      <c r="C9" s="461" t="s">
        <v>479</v>
      </c>
      <c r="D9" s="461" t="s">
        <v>467</v>
      </c>
      <c r="E9" s="461" t="s">
        <v>250</v>
      </c>
      <c r="F9" s="461" t="s">
        <v>471</v>
      </c>
      <c r="G9" s="419"/>
      <c r="H9" s="456" t="s">
        <v>346</v>
      </c>
      <c r="I9" s="456" t="s">
        <v>347</v>
      </c>
      <c r="J9" s="457" t="s">
        <v>253</v>
      </c>
      <c r="K9" s="457" t="s">
        <v>252</v>
      </c>
      <c r="L9" s="265"/>
    </row>
    <row r="10" spans="1:12" ht="15">
      <c r="A10" s="262" t="str">
        <f t="shared" si="0"/>
        <v>APAC - Asphalt Plants  - Cameron        </v>
      </c>
      <c r="B10" s="461" t="s">
        <v>466</v>
      </c>
      <c r="C10" s="461" t="s">
        <v>586</v>
      </c>
      <c r="D10" s="461" t="s">
        <v>467</v>
      </c>
      <c r="E10" s="461" t="s">
        <v>250</v>
      </c>
      <c r="F10" s="461" t="s">
        <v>471</v>
      </c>
      <c r="G10" s="419"/>
      <c r="H10" s="456" t="s">
        <v>253</v>
      </c>
      <c r="I10" s="456" t="s">
        <v>252</v>
      </c>
      <c r="J10" s="457" t="s">
        <v>255</v>
      </c>
      <c r="K10" s="457" t="s">
        <v>254</v>
      </c>
      <c r="L10" s="265"/>
    </row>
    <row r="11" spans="1:12" ht="15">
      <c r="A11" s="262" t="str">
        <f t="shared" si="0"/>
        <v>APAC - Asphalt Plants  - Chesapeake     </v>
      </c>
      <c r="B11" s="461" t="s">
        <v>466</v>
      </c>
      <c r="C11" s="461" t="s">
        <v>536</v>
      </c>
      <c r="D11" s="461" t="s">
        <v>467</v>
      </c>
      <c r="E11" s="461" t="s">
        <v>250</v>
      </c>
      <c r="F11" s="461" t="s">
        <v>471</v>
      </c>
      <c r="G11" s="419"/>
      <c r="H11" s="456" t="s">
        <v>255</v>
      </c>
      <c r="I11" s="456" t="s">
        <v>254</v>
      </c>
      <c r="J11" s="457" t="s">
        <v>404</v>
      </c>
      <c r="K11" s="457" t="s">
        <v>405</v>
      </c>
      <c r="L11" s="265"/>
    </row>
    <row r="12" spans="1:12" ht="15">
      <c r="A12" s="262" t="str">
        <f t="shared" si="0"/>
        <v>APAC - Asphalt Plants  - Cole Camp      </v>
      </c>
      <c r="B12" s="461" t="s">
        <v>466</v>
      </c>
      <c r="C12" s="461" t="s">
        <v>482</v>
      </c>
      <c r="D12" s="461" t="s">
        <v>467</v>
      </c>
      <c r="E12" s="461" t="s">
        <v>250</v>
      </c>
      <c r="F12" s="461" t="s">
        <v>471</v>
      </c>
      <c r="G12" s="419"/>
      <c r="H12" s="456" t="s">
        <v>404</v>
      </c>
      <c r="I12" s="456" t="s">
        <v>405</v>
      </c>
      <c r="J12" s="457" t="s">
        <v>257</v>
      </c>
      <c r="K12" s="457" t="s">
        <v>256</v>
      </c>
      <c r="L12" s="265"/>
    </row>
    <row r="13" spans="1:11" ht="15">
      <c r="A13" s="262" t="str">
        <f t="shared" si="0"/>
        <v>APAC - Asphalt Plants  - Cole Camp-2    </v>
      </c>
      <c r="B13" s="461" t="s">
        <v>466</v>
      </c>
      <c r="C13" s="461" t="s">
        <v>712</v>
      </c>
      <c r="D13" s="461" t="s">
        <v>467</v>
      </c>
      <c r="E13" s="461" t="s">
        <v>250</v>
      </c>
      <c r="F13" s="461" t="s">
        <v>471</v>
      </c>
      <c r="G13" s="419"/>
      <c r="H13" s="456" t="s">
        <v>257</v>
      </c>
      <c r="I13" s="456" t="s">
        <v>256</v>
      </c>
      <c r="J13" s="457" t="s">
        <v>259</v>
      </c>
      <c r="K13" s="457" t="s">
        <v>258</v>
      </c>
    </row>
    <row r="14" spans="1:11" ht="15">
      <c r="A14" s="262" t="str">
        <f t="shared" si="0"/>
        <v>APAC - Asphalt Plants  - Dresden        </v>
      </c>
      <c r="B14" s="461" t="s">
        <v>466</v>
      </c>
      <c r="C14" s="461" t="s">
        <v>686</v>
      </c>
      <c r="D14" s="461" t="s">
        <v>467</v>
      </c>
      <c r="E14" s="461" t="s">
        <v>250</v>
      </c>
      <c r="F14" s="461" t="s">
        <v>471</v>
      </c>
      <c r="G14" s="419"/>
      <c r="H14" s="456" t="s">
        <v>259</v>
      </c>
      <c r="I14" s="456" t="s">
        <v>258</v>
      </c>
      <c r="J14" s="457" t="s">
        <v>424</v>
      </c>
      <c r="K14" s="457" t="s">
        <v>425</v>
      </c>
    </row>
    <row r="15" spans="1:11" ht="15">
      <c r="A15" s="262" t="str">
        <f t="shared" si="0"/>
        <v>APAC - Asphalt Plants  - Edina          </v>
      </c>
      <c r="B15" s="461" t="s">
        <v>466</v>
      </c>
      <c r="C15" s="461" t="s">
        <v>483</v>
      </c>
      <c r="D15" s="461" t="s">
        <v>467</v>
      </c>
      <c r="E15" s="461" t="s">
        <v>250</v>
      </c>
      <c r="F15" s="461" t="s">
        <v>471</v>
      </c>
      <c r="G15" s="419"/>
      <c r="H15" s="456" t="s">
        <v>717</v>
      </c>
      <c r="I15" s="456" t="s">
        <v>718</v>
      </c>
      <c r="J15" s="457" t="s">
        <v>426</v>
      </c>
      <c r="K15" s="457" t="s">
        <v>427</v>
      </c>
    </row>
    <row r="16" spans="1:11" ht="15">
      <c r="A16" s="262" t="str">
        <f t="shared" si="0"/>
        <v>APAC - Asphalt Plants  - El Dorado Sprng</v>
      </c>
      <c r="B16" s="461" t="s">
        <v>466</v>
      </c>
      <c r="C16" s="461" t="s">
        <v>679</v>
      </c>
      <c r="D16" s="461" t="s">
        <v>467</v>
      </c>
      <c r="E16" s="461" t="s">
        <v>250</v>
      </c>
      <c r="F16" s="461" t="s">
        <v>471</v>
      </c>
      <c r="G16" s="419"/>
      <c r="H16" s="456" t="s">
        <v>800</v>
      </c>
      <c r="I16" s="456" t="s">
        <v>770</v>
      </c>
      <c r="J16" s="457" t="s">
        <v>428</v>
      </c>
      <c r="K16" s="457" t="s">
        <v>429</v>
      </c>
    </row>
    <row r="17" spans="1:11" ht="15">
      <c r="A17" s="262" t="str">
        <f t="shared" si="0"/>
        <v>APAC - Asphalt Plants  - Harrisonville  </v>
      </c>
      <c r="B17" s="461" t="s">
        <v>466</v>
      </c>
      <c r="C17" s="461" t="s">
        <v>487</v>
      </c>
      <c r="D17" s="461" t="s">
        <v>467</v>
      </c>
      <c r="E17" s="461" t="s">
        <v>250</v>
      </c>
      <c r="F17" s="461" t="s">
        <v>471</v>
      </c>
      <c r="G17" s="419"/>
      <c r="H17" s="456" t="s">
        <v>457</v>
      </c>
      <c r="I17" s="456" t="s">
        <v>458</v>
      </c>
      <c r="J17" s="457" t="s">
        <v>391</v>
      </c>
      <c r="K17" s="457" t="s">
        <v>392</v>
      </c>
    </row>
    <row r="18" spans="1:11" ht="15">
      <c r="A18" s="262" t="str">
        <f t="shared" si="0"/>
        <v>APAC - Asphalt Plants  - Harrisonville-2</v>
      </c>
      <c r="B18" s="461" t="s">
        <v>466</v>
      </c>
      <c r="C18" s="461" t="s">
        <v>709</v>
      </c>
      <c r="D18" s="461" t="s">
        <v>467</v>
      </c>
      <c r="E18" s="461" t="s">
        <v>250</v>
      </c>
      <c r="F18" s="461" t="s">
        <v>471</v>
      </c>
      <c r="G18" s="419"/>
      <c r="H18" s="456" t="s">
        <v>801</v>
      </c>
      <c r="I18" s="456" t="s">
        <v>348</v>
      </c>
      <c r="J18" s="457" t="s">
        <v>430</v>
      </c>
      <c r="K18" s="457" t="s">
        <v>431</v>
      </c>
    </row>
    <row r="19" spans="1:11" ht="15">
      <c r="A19" s="262" t="str">
        <f t="shared" si="0"/>
        <v>APAC - Asphalt Plants  - Higginsville   </v>
      </c>
      <c r="B19" s="461" t="s">
        <v>466</v>
      </c>
      <c r="C19" s="461" t="s">
        <v>488</v>
      </c>
      <c r="D19" s="461" t="s">
        <v>467</v>
      </c>
      <c r="E19" s="461" t="s">
        <v>250</v>
      </c>
      <c r="F19" s="461" t="s">
        <v>471</v>
      </c>
      <c r="G19" s="419"/>
      <c r="H19" s="456" t="s">
        <v>802</v>
      </c>
      <c r="I19" s="456" t="s">
        <v>464</v>
      </c>
      <c r="J19" s="457" t="s">
        <v>385</v>
      </c>
      <c r="K19" s="457" t="s">
        <v>386</v>
      </c>
    </row>
    <row r="20" spans="1:11" ht="15">
      <c r="A20" s="262" t="str">
        <f t="shared" si="0"/>
        <v>APAC - Asphalt Plants  - Holts Summit   </v>
      </c>
      <c r="B20" s="461" t="s">
        <v>466</v>
      </c>
      <c r="C20" s="461" t="s">
        <v>489</v>
      </c>
      <c r="D20" s="461" t="s">
        <v>467</v>
      </c>
      <c r="E20" s="461" t="s">
        <v>250</v>
      </c>
      <c r="F20" s="461" t="s">
        <v>471</v>
      </c>
      <c r="G20" s="419"/>
      <c r="H20" s="456" t="s">
        <v>459</v>
      </c>
      <c r="I20" s="456" t="s">
        <v>460</v>
      </c>
      <c r="J20" s="457" t="s">
        <v>387</v>
      </c>
      <c r="K20" s="457" t="s">
        <v>388</v>
      </c>
    </row>
    <row r="21" spans="1:11" ht="15">
      <c r="A21" s="262" t="str">
        <f t="shared" si="0"/>
        <v>APAC - Asphalt Plants  - Jamestown      </v>
      </c>
      <c r="B21" s="461" t="s">
        <v>466</v>
      </c>
      <c r="C21" s="461" t="s">
        <v>813</v>
      </c>
      <c r="D21" s="461" t="s">
        <v>467</v>
      </c>
      <c r="E21" s="461" t="s">
        <v>250</v>
      </c>
      <c r="F21" s="461" t="s">
        <v>471</v>
      </c>
      <c r="G21" s="419"/>
      <c r="H21" s="456" t="s">
        <v>695</v>
      </c>
      <c r="I21" s="456" t="s">
        <v>771</v>
      </c>
      <c r="J21" s="457" t="s">
        <v>389</v>
      </c>
      <c r="K21" s="457" t="s">
        <v>390</v>
      </c>
    </row>
    <row r="22" spans="1:11" ht="15">
      <c r="A22" s="262" t="str">
        <f t="shared" si="0"/>
        <v>APAC - Asphalt Plants  - Jasper         </v>
      </c>
      <c r="B22" s="461" t="s">
        <v>466</v>
      </c>
      <c r="C22" s="461" t="s">
        <v>674</v>
      </c>
      <c r="D22" s="461" t="s">
        <v>467</v>
      </c>
      <c r="E22" s="461" t="s">
        <v>250</v>
      </c>
      <c r="F22" s="461" t="s">
        <v>471</v>
      </c>
      <c r="G22" s="419"/>
      <c r="H22" s="456" t="s">
        <v>772</v>
      </c>
      <c r="I22" s="456" t="s">
        <v>773</v>
      </c>
      <c r="J22" s="457" t="s">
        <v>391</v>
      </c>
      <c r="K22" s="457" t="s">
        <v>392</v>
      </c>
    </row>
    <row r="23" spans="1:11" ht="15">
      <c r="A23" s="262" t="str">
        <f t="shared" si="0"/>
        <v>APAC - Asphalt Plants  - Joplin         </v>
      </c>
      <c r="B23" s="461" t="s">
        <v>466</v>
      </c>
      <c r="C23" s="461" t="s">
        <v>491</v>
      </c>
      <c r="D23" s="461" t="s">
        <v>467</v>
      </c>
      <c r="E23" s="461" t="s">
        <v>250</v>
      </c>
      <c r="F23" s="461" t="s">
        <v>471</v>
      </c>
      <c r="G23" s="419"/>
      <c r="H23" s="456" t="s">
        <v>671</v>
      </c>
      <c r="I23" s="456" t="s">
        <v>672</v>
      </c>
      <c r="J23" s="457" t="s">
        <v>393</v>
      </c>
      <c r="K23" s="457" t="s">
        <v>394</v>
      </c>
    </row>
    <row r="24" spans="1:11" ht="15">
      <c r="A24" s="262" t="str">
        <f t="shared" si="0"/>
        <v>APAC - Asphalt Plants  - Lamar          </v>
      </c>
      <c r="B24" s="461" t="s">
        <v>466</v>
      </c>
      <c r="C24" s="461" t="s">
        <v>492</v>
      </c>
      <c r="D24" s="461" t="s">
        <v>467</v>
      </c>
      <c r="E24" s="461" t="s">
        <v>250</v>
      </c>
      <c r="F24" s="461" t="s">
        <v>471</v>
      </c>
      <c r="G24" s="419"/>
      <c r="H24" s="456" t="s">
        <v>349</v>
      </c>
      <c r="I24" s="456" t="s">
        <v>350</v>
      </c>
      <c r="J24" s="457" t="s">
        <v>432</v>
      </c>
      <c r="K24" s="457" t="s">
        <v>433</v>
      </c>
    </row>
    <row r="25" spans="1:11" ht="15">
      <c r="A25" s="262" t="str">
        <f t="shared" si="0"/>
        <v>APAC - Asphalt Plants  - Linn           </v>
      </c>
      <c r="B25" s="461" t="s">
        <v>466</v>
      </c>
      <c r="C25" s="461" t="s">
        <v>493</v>
      </c>
      <c r="D25" s="461" t="s">
        <v>467</v>
      </c>
      <c r="E25" s="461" t="s">
        <v>250</v>
      </c>
      <c r="F25" s="461" t="s">
        <v>471</v>
      </c>
      <c r="G25" s="419"/>
      <c r="H25" s="456" t="s">
        <v>803</v>
      </c>
      <c r="I25" s="456" t="s">
        <v>367</v>
      </c>
      <c r="J25" s="457" t="s">
        <v>434</v>
      </c>
      <c r="K25" s="457" t="s">
        <v>435</v>
      </c>
    </row>
    <row r="26" spans="1:11" ht="15">
      <c r="A26" s="262" t="str">
        <f t="shared" si="0"/>
        <v>APAC - Asphalt Plants  - Linn Creek     </v>
      </c>
      <c r="B26" s="461" t="s">
        <v>466</v>
      </c>
      <c r="C26" s="461" t="s">
        <v>494</v>
      </c>
      <c r="D26" s="461" t="s">
        <v>467</v>
      </c>
      <c r="E26" s="461" t="s">
        <v>250</v>
      </c>
      <c r="F26" s="461" t="s">
        <v>471</v>
      </c>
      <c r="G26" s="419"/>
      <c r="H26" s="456" t="s">
        <v>804</v>
      </c>
      <c r="I26" s="456" t="s">
        <v>351</v>
      </c>
      <c r="J26" s="457" t="s">
        <v>436</v>
      </c>
      <c r="K26" s="457" t="s">
        <v>437</v>
      </c>
    </row>
    <row r="27" spans="1:11" ht="15">
      <c r="A27" s="262" t="str">
        <f t="shared" si="0"/>
        <v>APAC - Asphalt Plants  - Linn Creek #2  </v>
      </c>
      <c r="B27" s="461" t="s">
        <v>466</v>
      </c>
      <c r="C27" s="461" t="s">
        <v>677</v>
      </c>
      <c r="D27" s="461" t="s">
        <v>467</v>
      </c>
      <c r="E27" s="461" t="s">
        <v>250</v>
      </c>
      <c r="F27" s="461" t="s">
        <v>471</v>
      </c>
      <c r="G27" s="419"/>
      <c r="H27" s="456" t="s">
        <v>805</v>
      </c>
      <c r="I27" s="456" t="s">
        <v>465</v>
      </c>
      <c r="J27" s="457" t="s">
        <v>395</v>
      </c>
      <c r="K27" s="457" t="s">
        <v>396</v>
      </c>
    </row>
    <row r="28" spans="1:11" ht="15">
      <c r="A28" s="262" t="str">
        <f t="shared" si="0"/>
        <v>APAC - Asphalt Plants  - Loose Creek    </v>
      </c>
      <c r="B28" s="461" t="s">
        <v>466</v>
      </c>
      <c r="C28" s="461" t="s">
        <v>579</v>
      </c>
      <c r="D28" s="461" t="s">
        <v>467</v>
      </c>
      <c r="E28" s="461" t="s">
        <v>250</v>
      </c>
      <c r="F28" s="461" t="s">
        <v>471</v>
      </c>
      <c r="G28" s="419"/>
      <c r="H28" s="456" t="s">
        <v>352</v>
      </c>
      <c r="I28" s="456" t="s">
        <v>353</v>
      </c>
      <c r="J28" s="457" t="s">
        <v>438</v>
      </c>
      <c r="K28" s="457" t="s">
        <v>439</v>
      </c>
    </row>
    <row r="29" spans="1:11" ht="15">
      <c r="A29" s="262" t="str">
        <f t="shared" si="0"/>
        <v>APAC - Asphalt Plants  - Louisburg, KS  </v>
      </c>
      <c r="B29" s="461" t="s">
        <v>466</v>
      </c>
      <c r="C29" s="461" t="s">
        <v>495</v>
      </c>
      <c r="D29" s="461" t="s">
        <v>467</v>
      </c>
      <c r="E29" s="461" t="s">
        <v>250</v>
      </c>
      <c r="F29" s="461" t="s">
        <v>471</v>
      </c>
      <c r="G29" s="419"/>
      <c r="H29" s="456" t="s">
        <v>461</v>
      </c>
      <c r="I29" s="456" t="s">
        <v>774</v>
      </c>
      <c r="J29" s="457" t="s">
        <v>399</v>
      </c>
      <c r="K29" s="457" t="s">
        <v>400</v>
      </c>
    </row>
    <row r="30" spans="1:11" ht="15">
      <c r="A30" s="262" t="str">
        <f t="shared" si="0"/>
        <v>APAC - Asphalt Plants  - Mansfield      </v>
      </c>
      <c r="B30" s="461" t="s">
        <v>466</v>
      </c>
      <c r="C30" s="461" t="s">
        <v>497</v>
      </c>
      <c r="D30" s="461" t="s">
        <v>467</v>
      </c>
      <c r="E30" s="461" t="s">
        <v>250</v>
      </c>
      <c r="F30" s="461" t="s">
        <v>471</v>
      </c>
      <c r="G30" s="419"/>
      <c r="H30" s="456" t="s">
        <v>806</v>
      </c>
      <c r="I30" s="456" t="s">
        <v>354</v>
      </c>
      <c r="J30" s="457" t="s">
        <v>440</v>
      </c>
      <c r="K30" s="457" t="s">
        <v>441</v>
      </c>
    </row>
    <row r="31" spans="1:11" ht="15">
      <c r="A31" s="262" t="str">
        <f t="shared" si="0"/>
        <v>APAC - Asphalt Plants  - Marshall       </v>
      </c>
      <c r="B31" s="461" t="s">
        <v>466</v>
      </c>
      <c r="C31" s="461" t="s">
        <v>498</v>
      </c>
      <c r="D31" s="461" t="s">
        <v>467</v>
      </c>
      <c r="E31" s="461" t="s">
        <v>250</v>
      </c>
      <c r="F31" s="461" t="s">
        <v>471</v>
      </c>
      <c r="G31" s="419"/>
      <c r="H31" s="456" t="s">
        <v>807</v>
      </c>
      <c r="I31" s="456" t="s">
        <v>775</v>
      </c>
      <c r="J31" s="457" t="s">
        <v>397</v>
      </c>
      <c r="K31" s="457" t="s">
        <v>398</v>
      </c>
    </row>
    <row r="32" spans="1:11" ht="15">
      <c r="A32" s="262" t="str">
        <f t="shared" si="0"/>
        <v>APAC - Asphalt Plants  - Millersb2      </v>
      </c>
      <c r="B32" s="461" t="s">
        <v>466</v>
      </c>
      <c r="C32" s="461" t="s">
        <v>500</v>
      </c>
      <c r="D32" s="461" t="s">
        <v>467</v>
      </c>
      <c r="E32" s="461" t="s">
        <v>250</v>
      </c>
      <c r="F32" s="461" t="s">
        <v>471</v>
      </c>
      <c r="G32" s="419"/>
      <c r="H32" s="456" t="s">
        <v>355</v>
      </c>
      <c r="I32" s="456" t="s">
        <v>356</v>
      </c>
      <c r="J32" s="457" t="s">
        <v>399</v>
      </c>
      <c r="K32" s="457" t="s">
        <v>400</v>
      </c>
    </row>
    <row r="33" spans="1:11" ht="15">
      <c r="A33" s="262" t="str">
        <f t="shared" si="0"/>
        <v>APAC - Asphalt Plants  - Montevallo     </v>
      </c>
      <c r="B33" s="461" t="s">
        <v>466</v>
      </c>
      <c r="C33" s="461" t="s">
        <v>502</v>
      </c>
      <c r="D33" s="461" t="s">
        <v>467</v>
      </c>
      <c r="E33" s="461" t="s">
        <v>250</v>
      </c>
      <c r="F33" s="461" t="s">
        <v>471</v>
      </c>
      <c r="G33" s="419"/>
      <c r="H33" s="456" t="s">
        <v>357</v>
      </c>
      <c r="I33" s="456" t="s">
        <v>358</v>
      </c>
      <c r="J33" s="457" t="s">
        <v>401</v>
      </c>
      <c r="K33" s="457" t="s">
        <v>402</v>
      </c>
    </row>
    <row r="34" spans="1:11" ht="15">
      <c r="A34" s="262" t="str">
        <f t="shared" si="0"/>
        <v>APAC - Asphalt Plants  - Mound City     </v>
      </c>
      <c r="B34" s="461" t="s">
        <v>466</v>
      </c>
      <c r="C34" s="461" t="s">
        <v>555</v>
      </c>
      <c r="D34" s="461" t="s">
        <v>467</v>
      </c>
      <c r="E34" s="461" t="s">
        <v>250</v>
      </c>
      <c r="F34" s="461" t="s">
        <v>471</v>
      </c>
      <c r="G34" s="419"/>
      <c r="H34" s="456" t="s">
        <v>462</v>
      </c>
      <c r="I34" s="456" t="s">
        <v>776</v>
      </c>
      <c r="J34" s="457" t="s">
        <v>281</v>
      </c>
      <c r="K34" s="457" t="s">
        <v>282</v>
      </c>
    </row>
    <row r="35" spans="1:11" ht="15">
      <c r="A35" s="262" t="str">
        <f aca="true" t="shared" si="1" ref="A35:A66">B35&amp;" - "&amp;C35</f>
        <v>APAC - Asphalt Plants  - Mt. Airy       </v>
      </c>
      <c r="B35" s="461" t="s">
        <v>466</v>
      </c>
      <c r="C35" s="461" t="s">
        <v>503</v>
      </c>
      <c r="D35" s="461" t="s">
        <v>467</v>
      </c>
      <c r="E35" s="461" t="s">
        <v>260</v>
      </c>
      <c r="F35" s="461" t="s">
        <v>471</v>
      </c>
      <c r="G35" s="419"/>
      <c r="H35" s="456" t="s">
        <v>359</v>
      </c>
      <c r="I35" s="456" t="s">
        <v>360</v>
      </c>
      <c r="J35" s="457" t="s">
        <v>283</v>
      </c>
      <c r="K35" s="457" t="s">
        <v>284</v>
      </c>
    </row>
    <row r="36" spans="1:11" ht="15">
      <c r="A36" s="262" t="str">
        <f t="shared" si="1"/>
        <v>APAC - Asphalt Plants  - Osage Beach    </v>
      </c>
      <c r="B36" s="461" t="s">
        <v>466</v>
      </c>
      <c r="C36" s="461" t="s">
        <v>507</v>
      </c>
      <c r="D36" s="461" t="s">
        <v>467</v>
      </c>
      <c r="E36" s="461" t="s">
        <v>250</v>
      </c>
      <c r="F36" s="461" t="s">
        <v>471</v>
      </c>
      <c r="G36" s="419"/>
      <c r="H36" s="456" t="s">
        <v>361</v>
      </c>
      <c r="I36" s="456" t="s">
        <v>362</v>
      </c>
      <c r="J36" s="457" t="s">
        <v>285</v>
      </c>
      <c r="K36" s="457" t="s">
        <v>286</v>
      </c>
    </row>
    <row r="37" spans="1:11" ht="15">
      <c r="A37" s="262" t="str">
        <f t="shared" si="1"/>
        <v>APAC - Asphalt Plants  - Rayville       </v>
      </c>
      <c r="B37" s="461" t="s">
        <v>466</v>
      </c>
      <c r="C37" s="461" t="s">
        <v>589</v>
      </c>
      <c r="D37" s="461" t="s">
        <v>467</v>
      </c>
      <c r="E37" s="461" t="s">
        <v>250</v>
      </c>
      <c r="F37" s="461" t="s">
        <v>471</v>
      </c>
      <c r="G37" s="419"/>
      <c r="H37" s="456" t="s">
        <v>363</v>
      </c>
      <c r="I37" s="456" t="s">
        <v>364</v>
      </c>
      <c r="J37" s="419"/>
      <c r="K37" s="419"/>
    </row>
    <row r="38" spans="1:11" ht="15">
      <c r="A38" s="262" t="str">
        <f t="shared" si="1"/>
        <v>APAC - Asphalt Plants  - Rocky Fork     </v>
      </c>
      <c r="B38" s="461" t="s">
        <v>466</v>
      </c>
      <c r="C38" s="461" t="s">
        <v>512</v>
      </c>
      <c r="D38" s="461" t="s">
        <v>467</v>
      </c>
      <c r="E38" s="461" t="s">
        <v>250</v>
      </c>
      <c r="F38" s="461" t="s">
        <v>471</v>
      </c>
      <c r="G38" s="419"/>
      <c r="H38" s="456" t="s">
        <v>700</v>
      </c>
      <c r="I38" s="456" t="s">
        <v>777</v>
      </c>
      <c r="J38" s="419"/>
      <c r="K38" s="419"/>
    </row>
    <row r="39" spans="1:11" ht="15">
      <c r="A39" s="262" t="str">
        <f t="shared" si="1"/>
        <v>APAC - Asphalt Plants  - Sereno         </v>
      </c>
      <c r="B39" s="461" t="s">
        <v>466</v>
      </c>
      <c r="C39" s="461" t="s">
        <v>515</v>
      </c>
      <c r="D39" s="461" t="s">
        <v>467</v>
      </c>
      <c r="E39" s="461" t="s">
        <v>250</v>
      </c>
      <c r="F39" s="461" t="s">
        <v>471</v>
      </c>
      <c r="G39" s="419"/>
      <c r="H39" s="456" t="s">
        <v>365</v>
      </c>
      <c r="I39" s="456" t="s">
        <v>366</v>
      </c>
      <c r="J39" s="419"/>
      <c r="K39" s="419"/>
    </row>
    <row r="40" spans="1:11" ht="15">
      <c r="A40" s="262" t="str">
        <f t="shared" si="1"/>
        <v>APAC - Asphalt Plants  - Springfield    </v>
      </c>
      <c r="B40" s="461" t="s">
        <v>466</v>
      </c>
      <c r="C40" s="461" t="s">
        <v>518</v>
      </c>
      <c r="D40" s="461" t="s">
        <v>467</v>
      </c>
      <c r="E40" s="461" t="s">
        <v>250</v>
      </c>
      <c r="F40" s="461" t="s">
        <v>471</v>
      </c>
      <c r="G40" s="419"/>
      <c r="H40" s="456" t="s">
        <v>281</v>
      </c>
      <c r="I40" s="456" t="s">
        <v>282</v>
      </c>
      <c r="J40" s="419"/>
      <c r="K40" s="419"/>
    </row>
    <row r="41" spans="1:11" ht="15">
      <c r="A41" s="262" t="str">
        <f t="shared" si="1"/>
        <v>APAC - Asphalt Plants  - Stanley, KS    </v>
      </c>
      <c r="B41" s="461" t="s">
        <v>466</v>
      </c>
      <c r="C41" s="461" t="s">
        <v>519</v>
      </c>
      <c r="D41" s="461" t="s">
        <v>467</v>
      </c>
      <c r="E41" s="461" t="s">
        <v>250</v>
      </c>
      <c r="F41" s="461" t="s">
        <v>471</v>
      </c>
      <c r="G41" s="419"/>
      <c r="H41" s="456" t="s">
        <v>283</v>
      </c>
      <c r="I41" s="456" t="s">
        <v>284</v>
      </c>
      <c r="J41" s="419"/>
      <c r="K41" s="419"/>
    </row>
    <row r="42" spans="1:11" ht="15">
      <c r="A42" s="262" t="str">
        <f t="shared" si="1"/>
        <v>APAC - Asphalt Plants  - Sugar Creek 430</v>
      </c>
      <c r="B42" s="461" t="s">
        <v>466</v>
      </c>
      <c r="C42" s="461" t="s">
        <v>447</v>
      </c>
      <c r="D42" s="461" t="s">
        <v>467</v>
      </c>
      <c r="E42" s="461" t="s">
        <v>250</v>
      </c>
      <c r="F42" s="461" t="s">
        <v>471</v>
      </c>
      <c r="G42" s="419"/>
      <c r="H42" s="456" t="s">
        <v>285</v>
      </c>
      <c r="I42" s="456" t="s">
        <v>286</v>
      </c>
      <c r="J42" s="419"/>
      <c r="K42" s="419"/>
    </row>
    <row r="43" spans="1:11" ht="15">
      <c r="A43" s="262" t="str">
        <f t="shared" si="1"/>
        <v>APAC - Asphalt Plants  - Tipton         </v>
      </c>
      <c r="B43" s="461" t="s">
        <v>466</v>
      </c>
      <c r="C43" s="461" t="s">
        <v>523</v>
      </c>
      <c r="D43" s="461" t="s">
        <v>467</v>
      </c>
      <c r="E43" s="461" t="s">
        <v>250</v>
      </c>
      <c r="F43" s="461" t="s">
        <v>471</v>
      </c>
      <c r="G43" s="419"/>
      <c r="H43" s="460"/>
      <c r="I43" s="460"/>
      <c r="J43" s="419"/>
      <c r="K43" s="419"/>
    </row>
    <row r="44" spans="1:11" ht="15">
      <c r="A44" s="262" t="str">
        <f t="shared" si="1"/>
        <v>APAC - Asphalt Plants  - Waverly        </v>
      </c>
      <c r="B44" s="461" t="s">
        <v>466</v>
      </c>
      <c r="C44" s="461" t="s">
        <v>675</v>
      </c>
      <c r="D44" s="461" t="s">
        <v>467</v>
      </c>
      <c r="E44" s="461" t="s">
        <v>250</v>
      </c>
      <c r="F44" s="461" t="s">
        <v>471</v>
      </c>
      <c r="G44" s="419"/>
      <c r="H44" s="460"/>
      <c r="I44" s="460"/>
      <c r="J44" s="419"/>
      <c r="K44" s="419"/>
    </row>
    <row r="45" spans="1:11" ht="15">
      <c r="A45" s="262" t="str">
        <f t="shared" si="1"/>
        <v>APAC - Asphalt Plants  - Westphalia     </v>
      </c>
      <c r="B45" s="461" t="s">
        <v>466</v>
      </c>
      <c r="C45" s="461" t="s">
        <v>526</v>
      </c>
      <c r="D45" s="461" t="s">
        <v>467</v>
      </c>
      <c r="E45" s="461" t="s">
        <v>250</v>
      </c>
      <c r="F45" s="461" t="s">
        <v>471</v>
      </c>
      <c r="G45" s="419"/>
      <c r="H45" s="460"/>
      <c r="I45" s="460"/>
      <c r="J45" s="419"/>
      <c r="K45" s="419"/>
    </row>
    <row r="46" spans="1:11" ht="15">
      <c r="A46" s="262" t="str">
        <f t="shared" si="1"/>
        <v>APAC - Asphalt Plants  - Wheatland      </v>
      </c>
      <c r="B46" s="461" t="s">
        <v>466</v>
      </c>
      <c r="C46" s="461" t="s">
        <v>527</v>
      </c>
      <c r="D46" s="461" t="s">
        <v>467</v>
      </c>
      <c r="E46" s="461" t="s">
        <v>250</v>
      </c>
      <c r="F46" s="461" t="s">
        <v>471</v>
      </c>
      <c r="G46" s="419"/>
      <c r="H46" s="460"/>
      <c r="I46" s="460"/>
      <c r="J46" s="419"/>
      <c r="K46" s="419"/>
    </row>
    <row r="47" spans="1:11" ht="15">
      <c r="A47" s="262" t="str">
        <f t="shared" si="1"/>
        <v>APAC - Asphalt Plants  - Willard        </v>
      </c>
      <c r="B47" s="461" t="s">
        <v>466</v>
      </c>
      <c r="C47" s="461" t="s">
        <v>528</v>
      </c>
      <c r="D47" s="461" t="s">
        <v>467</v>
      </c>
      <c r="E47" s="461" t="s">
        <v>250</v>
      </c>
      <c r="F47" s="461" t="s">
        <v>471</v>
      </c>
      <c r="G47" s="419"/>
      <c r="H47" s="460"/>
      <c r="I47" s="460"/>
      <c r="J47" s="419"/>
      <c r="K47" s="419"/>
    </row>
    <row r="48" spans="1:11" ht="15">
      <c r="A48" s="262" t="str">
        <f t="shared" si="1"/>
        <v>ASA Asphalt Inc. - Advance        </v>
      </c>
      <c r="B48" s="461" t="s">
        <v>787</v>
      </c>
      <c r="C48" s="461" t="s">
        <v>788</v>
      </c>
      <c r="D48" s="461" t="s">
        <v>789</v>
      </c>
      <c r="E48" s="461" t="s">
        <v>250</v>
      </c>
      <c r="F48" s="461" t="s">
        <v>471</v>
      </c>
      <c r="G48" s="419"/>
      <c r="H48" s="460"/>
      <c r="I48" s="460"/>
      <c r="J48" s="419"/>
      <c r="K48" s="419"/>
    </row>
    <row r="49" spans="1:11" ht="30">
      <c r="A49" s="262" t="str">
        <f t="shared" si="1"/>
        <v>Apex Paving Co. (Girardeau Contractors) - Cape Girardeau </v>
      </c>
      <c r="B49" s="461" t="s">
        <v>530</v>
      </c>
      <c r="C49" s="461" t="s">
        <v>531</v>
      </c>
      <c r="D49" s="461" t="s">
        <v>532</v>
      </c>
      <c r="E49" s="461" t="s">
        <v>260</v>
      </c>
      <c r="F49" s="461" t="s">
        <v>471</v>
      </c>
      <c r="G49" s="419"/>
      <c r="H49" s="460"/>
      <c r="I49" s="460"/>
      <c r="J49" s="419"/>
      <c r="K49" s="419"/>
    </row>
    <row r="50" spans="1:11" ht="30">
      <c r="A50" s="262" t="str">
        <f t="shared" si="1"/>
        <v>Apex Paving Co. (Girardeau Contractors) - Marston        </v>
      </c>
      <c r="B50" s="461" t="s">
        <v>530</v>
      </c>
      <c r="C50" s="461" t="s">
        <v>553</v>
      </c>
      <c r="D50" s="461" t="s">
        <v>532</v>
      </c>
      <c r="E50" s="461" t="s">
        <v>260</v>
      </c>
      <c r="F50" s="461" t="s">
        <v>471</v>
      </c>
      <c r="G50" s="419"/>
      <c r="H50" s="460"/>
      <c r="I50" s="460"/>
      <c r="J50" s="419"/>
      <c r="K50" s="419"/>
    </row>
    <row r="51" spans="1:11" ht="15">
      <c r="A51" s="262" t="str">
        <f t="shared" si="1"/>
        <v>Blevins Asphalt Construction - Brookline      </v>
      </c>
      <c r="B51" s="461" t="s">
        <v>261</v>
      </c>
      <c r="C51" s="461" t="s">
        <v>708</v>
      </c>
      <c r="D51" s="461" t="s">
        <v>533</v>
      </c>
      <c r="E51" s="461" t="s">
        <v>250</v>
      </c>
      <c r="F51" s="461" t="s">
        <v>471</v>
      </c>
      <c r="G51" s="419"/>
      <c r="H51" s="460"/>
      <c r="I51" s="460"/>
      <c r="J51" s="419"/>
      <c r="K51" s="419"/>
    </row>
    <row r="52" spans="1:11" ht="15">
      <c r="A52" s="262" t="str">
        <f t="shared" si="1"/>
        <v>Blevins Asphalt Construction - Carmar         </v>
      </c>
      <c r="B52" s="461" t="s">
        <v>261</v>
      </c>
      <c r="C52" s="461" t="s">
        <v>534</v>
      </c>
      <c r="D52" s="461" t="s">
        <v>533</v>
      </c>
      <c r="E52" s="461" t="s">
        <v>250</v>
      </c>
      <c r="F52" s="461" t="s">
        <v>471</v>
      </c>
      <c r="G52" s="419"/>
      <c r="H52" s="460"/>
      <c r="I52" s="460"/>
      <c r="J52" s="419"/>
      <c r="K52" s="419"/>
    </row>
    <row r="53" spans="1:11" ht="15">
      <c r="A53" s="262" t="str">
        <f t="shared" si="1"/>
        <v>Blevins Asphalt Construction - Carthage       </v>
      </c>
      <c r="B53" s="461" t="s">
        <v>261</v>
      </c>
      <c r="C53" s="461" t="s">
        <v>535</v>
      </c>
      <c r="D53" s="461" t="s">
        <v>533</v>
      </c>
      <c r="E53" s="461" t="s">
        <v>250</v>
      </c>
      <c r="F53" s="461" t="s">
        <v>471</v>
      </c>
      <c r="G53" s="419"/>
      <c r="H53" s="460"/>
      <c r="I53" s="460"/>
      <c r="J53" s="419"/>
      <c r="K53" s="419"/>
    </row>
    <row r="54" spans="1:11" ht="15">
      <c r="A54" s="262" t="str">
        <f t="shared" si="1"/>
        <v>Blevins Asphalt Construction - Republic       </v>
      </c>
      <c r="B54" s="461" t="s">
        <v>261</v>
      </c>
      <c r="C54" s="461" t="s">
        <v>808</v>
      </c>
      <c r="D54" s="461" t="s">
        <v>533</v>
      </c>
      <c r="E54" s="461" t="s">
        <v>250</v>
      </c>
      <c r="F54" s="461" t="s">
        <v>471</v>
      </c>
      <c r="G54" s="419"/>
      <c r="H54" s="460"/>
      <c r="I54" s="460"/>
      <c r="J54" s="419"/>
      <c r="K54" s="419"/>
    </row>
    <row r="55" spans="1:11" ht="15">
      <c r="A55" s="262" t="str">
        <f t="shared" si="1"/>
        <v>Bross Construction, Asphalt - Arcadia Valley </v>
      </c>
      <c r="B55" s="461" t="s">
        <v>262</v>
      </c>
      <c r="C55" s="461" t="s">
        <v>678</v>
      </c>
      <c r="D55" s="461" t="s">
        <v>537</v>
      </c>
      <c r="E55" s="461" t="s">
        <v>250</v>
      </c>
      <c r="F55" s="461" t="s">
        <v>471</v>
      </c>
      <c r="G55" s="419"/>
      <c r="H55" s="460"/>
      <c r="I55" s="460"/>
      <c r="J55" s="419"/>
      <c r="K55" s="419"/>
    </row>
    <row r="56" spans="1:11" ht="15">
      <c r="A56" s="262" t="str">
        <f t="shared" si="1"/>
        <v>Bross Construction, Asphalt - Ashley         </v>
      </c>
      <c r="B56" s="461" t="s">
        <v>262</v>
      </c>
      <c r="C56" s="461" t="s">
        <v>469</v>
      </c>
      <c r="D56" s="461" t="s">
        <v>537</v>
      </c>
      <c r="E56" s="461" t="s">
        <v>250</v>
      </c>
      <c r="F56" s="461" t="s">
        <v>471</v>
      </c>
      <c r="G56" s="419"/>
      <c r="H56" s="460"/>
      <c r="I56" s="460"/>
      <c r="J56" s="419"/>
      <c r="K56" s="419"/>
    </row>
    <row r="57" spans="1:11" ht="15">
      <c r="A57" s="262" t="str">
        <f t="shared" si="1"/>
        <v>Bross Construction, Asphalt - Auburn         </v>
      </c>
      <c r="B57" s="461" t="s">
        <v>262</v>
      </c>
      <c r="C57" s="461" t="s">
        <v>538</v>
      </c>
      <c r="D57" s="461" t="s">
        <v>537</v>
      </c>
      <c r="E57" s="461" t="s">
        <v>250</v>
      </c>
      <c r="F57" s="461" t="s">
        <v>471</v>
      </c>
      <c r="G57" s="419"/>
      <c r="H57" s="460"/>
      <c r="I57" s="460"/>
      <c r="J57" s="419"/>
      <c r="K57" s="419"/>
    </row>
    <row r="58" spans="1:11" ht="15">
      <c r="A58" s="262" t="str">
        <f t="shared" si="1"/>
        <v>Bross Construction, Asphalt - Barber         </v>
      </c>
      <c r="B58" s="461" t="s">
        <v>262</v>
      </c>
      <c r="C58" s="461" t="s">
        <v>539</v>
      </c>
      <c r="D58" s="461" t="s">
        <v>537</v>
      </c>
      <c r="E58" s="461" t="s">
        <v>250</v>
      </c>
      <c r="F58" s="461" t="s">
        <v>471</v>
      </c>
      <c r="G58" s="419"/>
      <c r="H58" s="460"/>
      <c r="I58" s="460"/>
      <c r="J58" s="419"/>
      <c r="K58" s="419"/>
    </row>
    <row r="59" spans="1:11" ht="15">
      <c r="A59" s="262" t="str">
        <f t="shared" si="1"/>
        <v>Bross Construction, Asphalt - Bates City     </v>
      </c>
      <c r="B59" s="461" t="s">
        <v>262</v>
      </c>
      <c r="C59" s="461" t="s">
        <v>472</v>
      </c>
      <c r="D59" s="461" t="s">
        <v>537</v>
      </c>
      <c r="E59" s="461" t="s">
        <v>250</v>
      </c>
      <c r="F59" s="461" t="s">
        <v>471</v>
      </c>
      <c r="G59" s="419"/>
      <c r="H59" s="460"/>
      <c r="I59" s="460"/>
      <c r="J59" s="419"/>
      <c r="K59" s="419"/>
    </row>
    <row r="60" spans="1:11" ht="15">
      <c r="A60" s="262" t="str">
        <f t="shared" si="1"/>
        <v>Bross Construction, Asphalt - Bloomsdale     </v>
      </c>
      <c r="B60" s="461" t="s">
        <v>262</v>
      </c>
      <c r="C60" s="461" t="s">
        <v>475</v>
      </c>
      <c r="D60" s="461" t="s">
        <v>537</v>
      </c>
      <c r="E60" s="461" t="s">
        <v>250</v>
      </c>
      <c r="F60" s="461" t="s">
        <v>471</v>
      </c>
      <c r="G60" s="419"/>
      <c r="H60" s="460"/>
      <c r="I60" s="460"/>
      <c r="J60" s="419"/>
      <c r="K60" s="419"/>
    </row>
    <row r="61" spans="1:11" ht="15">
      <c r="A61" s="262" t="str">
        <f t="shared" si="1"/>
        <v>Bross Construction, Asphalt - Blue Mound     </v>
      </c>
      <c r="B61" s="461" t="s">
        <v>262</v>
      </c>
      <c r="C61" s="461" t="s">
        <v>476</v>
      </c>
      <c r="D61" s="461" t="s">
        <v>537</v>
      </c>
      <c r="E61" s="461" t="s">
        <v>250</v>
      </c>
      <c r="F61" s="461" t="s">
        <v>471</v>
      </c>
      <c r="G61" s="419"/>
      <c r="H61" s="460"/>
      <c r="I61" s="460"/>
      <c r="J61" s="419"/>
      <c r="K61" s="419"/>
    </row>
    <row r="62" spans="1:11" ht="15">
      <c r="A62" s="262" t="str">
        <f t="shared" si="1"/>
        <v>Bross Construction, Asphalt - Boliver        </v>
      </c>
      <c r="B62" s="461" t="s">
        <v>262</v>
      </c>
      <c r="C62" s="461" t="s">
        <v>540</v>
      </c>
      <c r="D62" s="461" t="s">
        <v>537</v>
      </c>
      <c r="E62" s="461" t="s">
        <v>250</v>
      </c>
      <c r="F62" s="461" t="s">
        <v>471</v>
      </c>
      <c r="G62" s="419"/>
      <c r="H62" s="460"/>
      <c r="I62" s="460"/>
      <c r="J62" s="419"/>
      <c r="K62" s="419"/>
    </row>
    <row r="63" spans="1:11" ht="15">
      <c r="A63" s="262" t="str">
        <f t="shared" si="1"/>
        <v>Bross Construction, Asphalt - Bonne Terre    </v>
      </c>
      <c r="B63" s="461" t="s">
        <v>262</v>
      </c>
      <c r="C63" s="461" t="s">
        <v>541</v>
      </c>
      <c r="D63" s="461" t="s">
        <v>537</v>
      </c>
      <c r="E63" s="461" t="s">
        <v>250</v>
      </c>
      <c r="F63" s="461" t="s">
        <v>471</v>
      </c>
      <c r="G63" s="419"/>
      <c r="H63" s="460"/>
      <c r="I63" s="460"/>
      <c r="J63" s="419"/>
      <c r="K63" s="419"/>
    </row>
    <row r="64" spans="1:11" ht="15">
      <c r="A64" s="262" t="str">
        <f t="shared" si="1"/>
        <v>Bross Construction, Asphalt - Boonville      </v>
      </c>
      <c r="B64" s="461" t="s">
        <v>262</v>
      </c>
      <c r="C64" s="461" t="s">
        <v>477</v>
      </c>
      <c r="D64" s="461" t="s">
        <v>537</v>
      </c>
      <c r="E64" s="461" t="s">
        <v>250</v>
      </c>
      <c r="F64" s="461" t="s">
        <v>471</v>
      </c>
      <c r="G64" s="419"/>
      <c r="H64" s="460"/>
      <c r="I64" s="460"/>
      <c r="J64" s="419"/>
      <c r="K64" s="419"/>
    </row>
    <row r="65" spans="1:11" ht="15">
      <c r="A65" s="262" t="str">
        <f t="shared" si="1"/>
        <v>Bross Construction, Asphalt - Canton         </v>
      </c>
      <c r="B65" s="461" t="s">
        <v>262</v>
      </c>
      <c r="C65" s="461" t="s">
        <v>542</v>
      </c>
      <c r="D65" s="461" t="s">
        <v>537</v>
      </c>
      <c r="E65" s="461" t="s">
        <v>250</v>
      </c>
      <c r="F65" s="461" t="s">
        <v>471</v>
      </c>
      <c r="G65" s="419"/>
      <c r="H65" s="460"/>
      <c r="I65" s="460"/>
      <c r="J65" s="419"/>
      <c r="K65" s="419"/>
    </row>
    <row r="66" spans="1:11" ht="15">
      <c r="A66" s="262" t="str">
        <f t="shared" si="1"/>
        <v>Bross Construction, Asphalt - Concordia      </v>
      </c>
      <c r="B66" s="461" t="s">
        <v>262</v>
      </c>
      <c r="C66" s="461" t="s">
        <v>543</v>
      </c>
      <c r="D66" s="461" t="s">
        <v>537</v>
      </c>
      <c r="E66" s="461" t="s">
        <v>250</v>
      </c>
      <c r="F66" s="461" t="s">
        <v>471</v>
      </c>
      <c r="G66" s="419"/>
      <c r="H66" s="460"/>
      <c r="I66" s="460"/>
      <c r="J66" s="419"/>
      <c r="K66" s="419"/>
    </row>
    <row r="67" spans="1:11" ht="15">
      <c r="A67" s="262" t="str">
        <f aca="true" t="shared" si="2" ref="A67:A98">B67&amp;" - "&amp;C67</f>
        <v>Bross Construction, Asphalt - Cooper         </v>
      </c>
      <c r="B67" s="461" t="s">
        <v>262</v>
      </c>
      <c r="C67" s="461" t="s">
        <v>688</v>
      </c>
      <c r="D67" s="461" t="s">
        <v>537</v>
      </c>
      <c r="E67" s="461" t="s">
        <v>250</v>
      </c>
      <c r="F67" s="461" t="s">
        <v>471</v>
      </c>
      <c r="G67" s="419"/>
      <c r="H67" s="460"/>
      <c r="I67" s="460"/>
      <c r="J67" s="419"/>
      <c r="K67" s="419"/>
    </row>
    <row r="68" spans="1:7" ht="15">
      <c r="A68" s="262" t="str">
        <f t="shared" si="2"/>
        <v>Bross Construction, Asphalt - Corning        </v>
      </c>
      <c r="B68" s="461" t="s">
        <v>262</v>
      </c>
      <c r="C68" s="461" t="s">
        <v>809</v>
      </c>
      <c r="D68" s="461" t="s">
        <v>537</v>
      </c>
      <c r="E68" s="461" t="s">
        <v>250</v>
      </c>
      <c r="F68" s="461" t="s">
        <v>471</v>
      </c>
      <c r="G68" s="419"/>
    </row>
    <row r="69" spans="1:7" ht="15">
      <c r="A69" s="262" t="str">
        <f t="shared" si="2"/>
        <v>Bross Construction, Asphalt - Danville       </v>
      </c>
      <c r="B69" s="461" t="s">
        <v>262</v>
      </c>
      <c r="C69" s="461" t="s">
        <v>634</v>
      </c>
      <c r="D69" s="461" t="s">
        <v>537</v>
      </c>
      <c r="E69" s="461" t="s">
        <v>250</v>
      </c>
      <c r="F69" s="461" t="s">
        <v>471</v>
      </c>
      <c r="G69" s="419"/>
    </row>
    <row r="70" spans="1:7" ht="15">
      <c r="A70" s="262" t="str">
        <f t="shared" si="2"/>
        <v>Bross Construction, Asphalt - Edina          </v>
      </c>
      <c r="B70" s="461" t="s">
        <v>262</v>
      </c>
      <c r="C70" s="461" t="s">
        <v>483</v>
      </c>
      <c r="D70" s="461" t="s">
        <v>537</v>
      </c>
      <c r="E70" s="461" t="s">
        <v>250</v>
      </c>
      <c r="F70" s="461" t="s">
        <v>471</v>
      </c>
      <c r="G70" s="419"/>
    </row>
    <row r="71" spans="1:7" ht="15">
      <c r="A71" s="262" t="str">
        <f t="shared" si="2"/>
        <v>Bross Construction, Asphalt - El Dorado      </v>
      </c>
      <c r="B71" s="461" t="s">
        <v>262</v>
      </c>
      <c r="C71" s="461" t="s">
        <v>790</v>
      </c>
      <c r="D71" s="461" t="s">
        <v>537</v>
      </c>
      <c r="E71" s="461" t="s">
        <v>250</v>
      </c>
      <c r="F71" s="461" t="s">
        <v>471</v>
      </c>
      <c r="G71" s="419"/>
    </row>
    <row r="72" spans="1:7" ht="15">
      <c r="A72" s="262" t="str">
        <f t="shared" si="2"/>
        <v>Bross Construction, Asphalt - Elk Prair(Rolla</v>
      </c>
      <c r="B72" s="461" t="s">
        <v>262</v>
      </c>
      <c r="C72" s="461" t="s">
        <v>263</v>
      </c>
      <c r="D72" s="461" t="s">
        <v>537</v>
      </c>
      <c r="E72" s="461" t="s">
        <v>250</v>
      </c>
      <c r="F72" s="461" t="s">
        <v>471</v>
      </c>
      <c r="G72" s="419"/>
    </row>
    <row r="73" spans="1:7" ht="15">
      <c r="A73" s="262" t="str">
        <f t="shared" si="2"/>
        <v>Bross Construction, Asphalt - Elm            </v>
      </c>
      <c r="B73" s="461" t="s">
        <v>262</v>
      </c>
      <c r="C73" s="461" t="s">
        <v>544</v>
      </c>
      <c r="D73" s="461" t="s">
        <v>537</v>
      </c>
      <c r="E73" s="461" t="s">
        <v>250</v>
      </c>
      <c r="F73" s="461" t="s">
        <v>471</v>
      </c>
      <c r="G73" s="419"/>
    </row>
    <row r="74" spans="1:7" ht="15">
      <c r="A74" s="262" t="str">
        <f t="shared" si="2"/>
        <v>Bross Construction, Asphalt - Ely            </v>
      </c>
      <c r="B74" s="461" t="s">
        <v>262</v>
      </c>
      <c r="C74" s="461" t="s">
        <v>680</v>
      </c>
      <c r="D74" s="461" t="s">
        <v>537</v>
      </c>
      <c r="E74" s="461" t="s">
        <v>250</v>
      </c>
      <c r="F74" s="461" t="s">
        <v>471</v>
      </c>
      <c r="G74" s="419"/>
    </row>
    <row r="75" spans="1:7" ht="15">
      <c r="A75" s="262" t="str">
        <f t="shared" si="2"/>
        <v>Bross Construction, Asphalt - Fairplay       </v>
      </c>
      <c r="B75" s="461" t="s">
        <v>262</v>
      </c>
      <c r="C75" s="461" t="s">
        <v>791</v>
      </c>
      <c r="D75" s="461" t="s">
        <v>537</v>
      </c>
      <c r="E75" s="461" t="s">
        <v>250</v>
      </c>
      <c r="F75" s="461" t="s">
        <v>471</v>
      </c>
      <c r="G75" s="419"/>
    </row>
    <row r="76" spans="1:7" ht="15">
      <c r="A76" s="262" t="str">
        <f t="shared" si="2"/>
        <v>Bross Construction, Asphalt - Fremont        </v>
      </c>
      <c r="B76" s="461" t="s">
        <v>262</v>
      </c>
      <c r="C76" s="461" t="s">
        <v>710</v>
      </c>
      <c r="D76" s="461" t="s">
        <v>537</v>
      </c>
      <c r="E76" s="461" t="s">
        <v>250</v>
      </c>
      <c r="F76" s="461" t="s">
        <v>471</v>
      </c>
      <c r="G76" s="419"/>
    </row>
    <row r="77" spans="1:7" ht="15">
      <c r="A77" s="262" t="str">
        <f t="shared" si="2"/>
        <v>Bross Construction, Asphalt - Gilliam        </v>
      </c>
      <c r="B77" s="461" t="s">
        <v>262</v>
      </c>
      <c r="C77" s="461" t="s">
        <v>485</v>
      </c>
      <c r="D77" s="461" t="s">
        <v>537</v>
      </c>
      <c r="E77" s="461" t="s">
        <v>250</v>
      </c>
      <c r="F77" s="461" t="s">
        <v>471</v>
      </c>
      <c r="G77" s="419"/>
    </row>
    <row r="78" spans="1:7" ht="15">
      <c r="A78" s="262" t="str">
        <f t="shared" si="2"/>
        <v>Bross Construction, Asphalt - Higginsville   </v>
      </c>
      <c r="B78" s="461" t="s">
        <v>262</v>
      </c>
      <c r="C78" s="461" t="s">
        <v>488</v>
      </c>
      <c r="D78" s="461" t="s">
        <v>537</v>
      </c>
      <c r="E78" s="461" t="s">
        <v>250</v>
      </c>
      <c r="F78" s="461" t="s">
        <v>471</v>
      </c>
      <c r="G78" s="419"/>
    </row>
    <row r="79" spans="1:7" ht="15">
      <c r="A79" s="262" t="str">
        <f t="shared" si="2"/>
        <v>Bross Construction, Asphalt - Houstonia      </v>
      </c>
      <c r="B79" s="461" t="s">
        <v>262</v>
      </c>
      <c r="C79" s="461" t="s">
        <v>546</v>
      </c>
      <c r="D79" s="461" t="s">
        <v>537</v>
      </c>
      <c r="E79" s="461" t="s">
        <v>250</v>
      </c>
      <c r="F79" s="461" t="s">
        <v>471</v>
      </c>
      <c r="G79" s="419"/>
    </row>
    <row r="80" spans="1:7" ht="15">
      <c r="A80" s="262" t="str">
        <f t="shared" si="2"/>
        <v>Bross Construction, Asphalt - Huntington     </v>
      </c>
      <c r="B80" s="461" t="s">
        <v>262</v>
      </c>
      <c r="C80" s="461" t="s">
        <v>547</v>
      </c>
      <c r="D80" s="461" t="s">
        <v>537</v>
      </c>
      <c r="E80" s="461" t="s">
        <v>250</v>
      </c>
      <c r="F80" s="461" t="s">
        <v>471</v>
      </c>
      <c r="G80" s="419"/>
    </row>
    <row r="81" spans="1:7" ht="15">
      <c r="A81" s="262" t="str">
        <f t="shared" si="2"/>
        <v>Bross Construction, Asphalt - Independence   </v>
      </c>
      <c r="B81" s="461" t="s">
        <v>262</v>
      </c>
      <c r="C81" s="461" t="s">
        <v>548</v>
      </c>
      <c r="D81" s="461" t="s">
        <v>537</v>
      </c>
      <c r="E81" s="461" t="s">
        <v>250</v>
      </c>
      <c r="F81" s="461" t="s">
        <v>471</v>
      </c>
      <c r="G81" s="419"/>
    </row>
    <row r="82" spans="1:7" ht="15">
      <c r="A82" s="262" t="str">
        <f t="shared" si="2"/>
        <v>Bross Construction, Asphalt - Jane           </v>
      </c>
      <c r="B82" s="461" t="s">
        <v>262</v>
      </c>
      <c r="C82" s="461" t="s">
        <v>603</v>
      </c>
      <c r="D82" s="461" t="s">
        <v>537</v>
      </c>
      <c r="E82" s="461" t="s">
        <v>250</v>
      </c>
      <c r="F82" s="461" t="s">
        <v>471</v>
      </c>
      <c r="G82" s="419"/>
    </row>
    <row r="83" spans="1:7" ht="15">
      <c r="A83" s="262" t="str">
        <f t="shared" si="2"/>
        <v>Bross Construction, Asphalt - Laquey         </v>
      </c>
      <c r="B83" s="461" t="s">
        <v>262</v>
      </c>
      <c r="C83" s="461" t="s">
        <v>550</v>
      </c>
      <c r="D83" s="461" t="s">
        <v>537</v>
      </c>
      <c r="E83" s="461" t="s">
        <v>250</v>
      </c>
      <c r="F83" s="461" t="s">
        <v>471</v>
      </c>
      <c r="G83" s="419"/>
    </row>
    <row r="84" spans="1:7" ht="15">
      <c r="A84" s="262" t="str">
        <f t="shared" si="2"/>
        <v>Bross Construction, Asphalt - Lodi           </v>
      </c>
      <c r="B84" s="461" t="s">
        <v>262</v>
      </c>
      <c r="C84" s="461" t="s">
        <v>551</v>
      </c>
      <c r="D84" s="461" t="s">
        <v>537</v>
      </c>
      <c r="E84" s="461" t="s">
        <v>250</v>
      </c>
      <c r="F84" s="461" t="s">
        <v>471</v>
      </c>
      <c r="G84" s="419"/>
    </row>
    <row r="85" spans="1:7" ht="15">
      <c r="A85" s="262" t="str">
        <f t="shared" si="2"/>
        <v>Bross Construction, Asphalt - Martin Marietta</v>
      </c>
      <c r="B85" s="461" t="s">
        <v>262</v>
      </c>
      <c r="C85" s="461" t="s">
        <v>444</v>
      </c>
      <c r="D85" s="461" t="s">
        <v>537</v>
      </c>
      <c r="E85" s="461" t="s">
        <v>250</v>
      </c>
      <c r="F85" s="461" t="s">
        <v>471</v>
      </c>
      <c r="G85" s="419"/>
    </row>
    <row r="86" spans="1:7" ht="15">
      <c r="A86" s="262" t="str">
        <f t="shared" si="2"/>
        <v>Bross Construction, Asphalt - Moscow Mills   </v>
      </c>
      <c r="B86" s="461" t="s">
        <v>262</v>
      </c>
      <c r="C86" s="461" t="s">
        <v>638</v>
      </c>
      <c r="D86" s="461" t="s">
        <v>537</v>
      </c>
      <c r="E86" s="461" t="s">
        <v>250</v>
      </c>
      <c r="F86" s="461" t="s">
        <v>471</v>
      </c>
      <c r="G86" s="419"/>
    </row>
    <row r="87" spans="1:7" ht="15">
      <c r="A87" s="262" t="str">
        <f t="shared" si="2"/>
        <v>Bross Construction, Asphalt - Mount Airy     </v>
      </c>
      <c r="B87" s="461" t="s">
        <v>262</v>
      </c>
      <c r="C87" s="461" t="s">
        <v>556</v>
      </c>
      <c r="D87" s="461" t="s">
        <v>537</v>
      </c>
      <c r="E87" s="461" t="s">
        <v>250</v>
      </c>
      <c r="F87" s="461" t="s">
        <v>471</v>
      </c>
      <c r="G87" s="419"/>
    </row>
    <row r="88" spans="1:7" ht="15">
      <c r="A88" s="262" t="str">
        <f t="shared" si="2"/>
        <v>Bross Construction, Asphalt - Mt. Grove      </v>
      </c>
      <c r="B88" s="461" t="s">
        <v>262</v>
      </c>
      <c r="C88" s="461" t="s">
        <v>504</v>
      </c>
      <c r="D88" s="461" t="s">
        <v>537</v>
      </c>
      <c r="E88" s="461" t="s">
        <v>250</v>
      </c>
      <c r="F88" s="461" t="s">
        <v>471</v>
      </c>
      <c r="G88" s="419"/>
    </row>
    <row r="89" spans="1:7" ht="15">
      <c r="A89" s="262" t="str">
        <f t="shared" si="2"/>
        <v>Bross Construction, Asphalt - New London     </v>
      </c>
      <c r="B89" s="461" t="s">
        <v>262</v>
      </c>
      <c r="C89" s="461" t="s">
        <v>767</v>
      </c>
      <c r="D89" s="461" t="s">
        <v>537</v>
      </c>
      <c r="E89" s="461" t="s">
        <v>250</v>
      </c>
      <c r="F89" s="461" t="s">
        <v>471</v>
      </c>
      <c r="G89" s="419"/>
    </row>
    <row r="90" spans="1:7" ht="15">
      <c r="A90" s="262" t="str">
        <f t="shared" si="2"/>
        <v>Bross Construction, Asphalt - Old Appleton   </v>
      </c>
      <c r="B90" s="461" t="s">
        <v>262</v>
      </c>
      <c r="C90" s="461" t="s">
        <v>754</v>
      </c>
      <c r="D90" s="461" t="s">
        <v>537</v>
      </c>
      <c r="E90" s="461" t="s">
        <v>250</v>
      </c>
      <c r="F90" s="461" t="s">
        <v>471</v>
      </c>
      <c r="G90" s="419"/>
    </row>
    <row r="91" spans="1:7" ht="15">
      <c r="A91" s="262" t="str">
        <f t="shared" si="2"/>
        <v>Bross Construction, Asphalt - Old Monroe     </v>
      </c>
      <c r="B91" s="461" t="s">
        <v>262</v>
      </c>
      <c r="C91" s="461" t="s">
        <v>557</v>
      </c>
      <c r="D91" s="461" t="s">
        <v>537</v>
      </c>
      <c r="E91" s="461" t="s">
        <v>250</v>
      </c>
      <c r="F91" s="461" t="s">
        <v>471</v>
      </c>
      <c r="G91" s="419"/>
    </row>
    <row r="92" spans="1:7" ht="15">
      <c r="A92" s="262" t="str">
        <f t="shared" si="2"/>
        <v>Bross Construction, Asphalt - Osceola        </v>
      </c>
      <c r="B92" s="461" t="s">
        <v>262</v>
      </c>
      <c r="C92" s="461" t="s">
        <v>508</v>
      </c>
      <c r="D92" s="461" t="s">
        <v>537</v>
      </c>
      <c r="E92" s="461" t="s">
        <v>250</v>
      </c>
      <c r="F92" s="461" t="s">
        <v>471</v>
      </c>
      <c r="G92" s="419"/>
    </row>
    <row r="93" spans="1:7" ht="15">
      <c r="A93" s="262" t="str">
        <f t="shared" si="2"/>
        <v>Bross Construction, Asphalt - Overton        </v>
      </c>
      <c r="B93" s="461" t="s">
        <v>262</v>
      </c>
      <c r="C93" s="461" t="s">
        <v>558</v>
      </c>
      <c r="D93" s="461" t="s">
        <v>537</v>
      </c>
      <c r="E93" s="461" t="s">
        <v>250</v>
      </c>
      <c r="F93" s="461" t="s">
        <v>471</v>
      </c>
      <c r="G93" s="419"/>
    </row>
    <row r="94" spans="1:7" ht="15">
      <c r="A94" s="262" t="str">
        <f t="shared" si="2"/>
        <v>Bross Construction, Asphalt - Owensville     </v>
      </c>
      <c r="B94" s="461" t="s">
        <v>262</v>
      </c>
      <c r="C94" s="461" t="s">
        <v>559</v>
      </c>
      <c r="D94" s="461" t="s">
        <v>537</v>
      </c>
      <c r="E94" s="461" t="s">
        <v>250</v>
      </c>
      <c r="F94" s="461" t="s">
        <v>471</v>
      </c>
      <c r="G94" s="419"/>
    </row>
    <row r="95" spans="1:7" ht="15">
      <c r="A95" s="262" t="str">
        <f t="shared" si="2"/>
        <v>Bross Construction, Asphalt - Palmyra        </v>
      </c>
      <c r="B95" s="461" t="s">
        <v>262</v>
      </c>
      <c r="C95" s="461" t="s">
        <v>560</v>
      </c>
      <c r="D95" s="461" t="s">
        <v>537</v>
      </c>
      <c r="E95" s="461" t="s">
        <v>250</v>
      </c>
      <c r="F95" s="461" t="s">
        <v>471</v>
      </c>
      <c r="G95" s="419"/>
    </row>
    <row r="96" spans="1:7" ht="15">
      <c r="A96" s="262" t="str">
        <f t="shared" si="2"/>
        <v>Bross Construction, Asphalt - Perry          </v>
      </c>
      <c r="B96" s="461" t="s">
        <v>262</v>
      </c>
      <c r="C96" s="461" t="s">
        <v>764</v>
      </c>
      <c r="D96" s="461" t="s">
        <v>537</v>
      </c>
      <c r="E96" s="461" t="s">
        <v>250</v>
      </c>
      <c r="F96" s="461" t="s">
        <v>471</v>
      </c>
      <c r="G96" s="419"/>
    </row>
    <row r="97" spans="1:7" ht="15">
      <c r="A97" s="262" t="str">
        <f t="shared" si="2"/>
        <v>Bross Construction, Asphalt - Rt E &amp; I-55    </v>
      </c>
      <c r="B97" s="461" t="s">
        <v>262</v>
      </c>
      <c r="C97" s="461" t="s">
        <v>704</v>
      </c>
      <c r="D97" s="461" t="s">
        <v>537</v>
      </c>
      <c r="E97" s="461" t="s">
        <v>250</v>
      </c>
      <c r="F97" s="461" t="s">
        <v>471</v>
      </c>
      <c r="G97" s="419"/>
    </row>
    <row r="98" spans="1:7" ht="15">
      <c r="A98" s="262" t="str">
        <f t="shared" si="2"/>
        <v>Bross Construction, Asphalt - Rte 210/291    </v>
      </c>
      <c r="B98" s="461" t="s">
        <v>262</v>
      </c>
      <c r="C98" s="461" t="s">
        <v>720</v>
      </c>
      <c r="D98" s="461" t="s">
        <v>537</v>
      </c>
      <c r="E98" s="461" t="s">
        <v>250</v>
      </c>
      <c r="F98" s="461" t="s">
        <v>471</v>
      </c>
      <c r="G98" s="419"/>
    </row>
    <row r="99" spans="1:7" ht="15">
      <c r="A99" s="262" t="str">
        <f aca="true" t="shared" si="3" ref="A99:A130">B99&amp;" - "&amp;C99</f>
        <v>Bross Construction, Asphalt - Scott City     </v>
      </c>
      <c r="B99" s="461" t="s">
        <v>262</v>
      </c>
      <c r="C99" s="461" t="s">
        <v>796</v>
      </c>
      <c r="D99" s="461" t="s">
        <v>537</v>
      </c>
      <c r="E99" s="461" t="s">
        <v>250</v>
      </c>
      <c r="F99" s="461" t="s">
        <v>471</v>
      </c>
      <c r="G99" s="419"/>
    </row>
    <row r="100" spans="1:7" ht="15">
      <c r="A100" s="262" t="str">
        <f t="shared" si="3"/>
        <v>Bross Construction, Asphalt - Sedalia        </v>
      </c>
      <c r="B100" s="461" t="s">
        <v>262</v>
      </c>
      <c r="C100" s="461" t="s">
        <v>514</v>
      </c>
      <c r="D100" s="461" t="s">
        <v>537</v>
      </c>
      <c r="E100" s="461" t="s">
        <v>250</v>
      </c>
      <c r="F100" s="461" t="s">
        <v>471</v>
      </c>
      <c r="G100" s="419"/>
    </row>
    <row r="101" spans="1:7" ht="15">
      <c r="A101" s="262" t="str">
        <f t="shared" si="3"/>
        <v>Bross Construction, Asphalt - Shelbina       </v>
      </c>
      <c r="B101" s="461" t="s">
        <v>262</v>
      </c>
      <c r="C101" s="461" t="s">
        <v>684</v>
      </c>
      <c r="D101" s="461" t="s">
        <v>537</v>
      </c>
      <c r="E101" s="461" t="s">
        <v>250</v>
      </c>
      <c r="F101" s="461" t="s">
        <v>471</v>
      </c>
      <c r="G101" s="419"/>
    </row>
    <row r="102" spans="1:7" ht="15">
      <c r="A102" s="262" t="str">
        <f t="shared" si="3"/>
        <v>Bross Construction, Asphalt - Taylor         </v>
      </c>
      <c r="B102" s="461" t="s">
        <v>262</v>
      </c>
      <c r="C102" s="461" t="s">
        <v>562</v>
      </c>
      <c r="D102" s="461" t="s">
        <v>537</v>
      </c>
      <c r="E102" s="461" t="s">
        <v>250</v>
      </c>
      <c r="F102" s="461" t="s">
        <v>471</v>
      </c>
      <c r="G102" s="419"/>
    </row>
    <row r="103" spans="1:7" ht="15">
      <c r="A103" s="262" t="str">
        <f t="shared" si="3"/>
        <v>Bross Construction, Asphalt - Warrensburg    </v>
      </c>
      <c r="B103" s="461" t="s">
        <v>262</v>
      </c>
      <c r="C103" s="461" t="s">
        <v>582</v>
      </c>
      <c r="D103" s="461" t="s">
        <v>537</v>
      </c>
      <c r="E103" s="461" t="s">
        <v>250</v>
      </c>
      <c r="F103" s="461" t="s">
        <v>471</v>
      </c>
      <c r="G103" s="419"/>
    </row>
    <row r="104" spans="1:7" ht="15">
      <c r="A104" s="262" t="str">
        <f t="shared" si="3"/>
        <v>Bross Construction, Asphalt - Warsaw         </v>
      </c>
      <c r="B104" s="461" t="s">
        <v>262</v>
      </c>
      <c r="C104" s="461" t="s">
        <v>583</v>
      </c>
      <c r="D104" s="461" t="s">
        <v>537</v>
      </c>
      <c r="E104" s="461" t="s">
        <v>250</v>
      </c>
      <c r="F104" s="461" t="s">
        <v>471</v>
      </c>
      <c r="G104" s="419"/>
    </row>
    <row r="105" spans="1:7" ht="15">
      <c r="A105" s="262" t="str">
        <f t="shared" si="3"/>
        <v>Bross Construction, Asphalt - Wayland        </v>
      </c>
      <c r="B105" s="461" t="s">
        <v>262</v>
      </c>
      <c r="C105" s="461" t="s">
        <v>564</v>
      </c>
      <c r="D105" s="461" t="s">
        <v>537</v>
      </c>
      <c r="E105" s="461" t="s">
        <v>250</v>
      </c>
      <c r="F105" s="461" t="s">
        <v>471</v>
      </c>
      <c r="G105" s="419"/>
    </row>
    <row r="106" spans="1:7" ht="15">
      <c r="A106" s="262" t="str">
        <f t="shared" si="3"/>
        <v>Bross Construction, Asphalt - Wheatland      </v>
      </c>
      <c r="B106" s="461" t="s">
        <v>262</v>
      </c>
      <c r="C106" s="461" t="s">
        <v>527</v>
      </c>
      <c r="D106" s="461" t="s">
        <v>537</v>
      </c>
      <c r="E106" s="461" t="s">
        <v>250</v>
      </c>
      <c r="F106" s="461" t="s">
        <v>471</v>
      </c>
      <c r="G106" s="419"/>
    </row>
    <row r="107" spans="1:7" ht="15">
      <c r="A107" s="262" t="str">
        <f t="shared" si="3"/>
        <v>Bross Construction, Asphalt - Willow Springs </v>
      </c>
      <c r="B107" s="461" t="s">
        <v>262</v>
      </c>
      <c r="C107" s="461" t="s">
        <v>529</v>
      </c>
      <c r="D107" s="461" t="s">
        <v>537</v>
      </c>
      <c r="E107" s="461" t="s">
        <v>250</v>
      </c>
      <c r="F107" s="461" t="s">
        <v>471</v>
      </c>
      <c r="G107" s="419"/>
    </row>
    <row r="108" spans="1:7" ht="15">
      <c r="A108" s="262" t="str">
        <f t="shared" si="3"/>
        <v>Christensen Asphalt Plant - Millersburg    </v>
      </c>
      <c r="B108" s="461" t="s">
        <v>793</v>
      </c>
      <c r="C108" s="461" t="s">
        <v>501</v>
      </c>
      <c r="D108" s="461" t="s">
        <v>794</v>
      </c>
      <c r="E108" s="461" t="s">
        <v>250</v>
      </c>
      <c r="F108" s="461" t="s">
        <v>471</v>
      </c>
      <c r="G108" s="419"/>
    </row>
    <row r="109" spans="1:7" ht="15">
      <c r="A109" s="262" t="str">
        <f t="shared" si="3"/>
        <v>Delta Asphalt - Cape Girardeau </v>
      </c>
      <c r="B109" s="461" t="s">
        <v>264</v>
      </c>
      <c r="C109" s="461" t="s">
        <v>531</v>
      </c>
      <c r="D109" s="461" t="s">
        <v>566</v>
      </c>
      <c r="E109" s="461" t="s">
        <v>260</v>
      </c>
      <c r="F109" s="461" t="s">
        <v>471</v>
      </c>
      <c r="G109" s="419"/>
    </row>
    <row r="110" spans="1:7" ht="15">
      <c r="A110" s="262" t="str">
        <f t="shared" si="3"/>
        <v>Delta Asphalt - Caruthersville </v>
      </c>
      <c r="B110" s="461" t="s">
        <v>264</v>
      </c>
      <c r="C110" s="461" t="s">
        <v>567</v>
      </c>
      <c r="D110" s="461" t="s">
        <v>566</v>
      </c>
      <c r="E110" s="461" t="s">
        <v>250</v>
      </c>
      <c r="F110" s="461" t="s">
        <v>471</v>
      </c>
      <c r="G110" s="419"/>
    </row>
    <row r="111" spans="1:7" ht="15">
      <c r="A111" s="262" t="str">
        <f t="shared" si="3"/>
        <v>Delta Asphalt - Dexter         </v>
      </c>
      <c r="B111" s="461" t="s">
        <v>264</v>
      </c>
      <c r="C111" s="461" t="s">
        <v>568</v>
      </c>
      <c r="D111" s="461" t="s">
        <v>566</v>
      </c>
      <c r="E111" s="461" t="s">
        <v>250</v>
      </c>
      <c r="F111" s="461" t="s">
        <v>471</v>
      </c>
      <c r="G111" s="419"/>
    </row>
    <row r="112" spans="1:7" ht="15">
      <c r="A112" s="262" t="str">
        <f t="shared" si="3"/>
        <v>Delta Asphalt - Dexter - 807   </v>
      </c>
      <c r="B112" s="461" t="s">
        <v>264</v>
      </c>
      <c r="C112" s="461" t="s">
        <v>569</v>
      </c>
      <c r="D112" s="461" t="s">
        <v>566</v>
      </c>
      <c r="E112" s="461" t="s">
        <v>250</v>
      </c>
      <c r="F112" s="461" t="s">
        <v>471</v>
      </c>
      <c r="G112" s="419"/>
    </row>
    <row r="113" spans="1:7" ht="15">
      <c r="A113" s="262" t="str">
        <f t="shared" si="3"/>
        <v>Delta Asphalt - Luxora, AR     </v>
      </c>
      <c r="B113" s="461" t="s">
        <v>264</v>
      </c>
      <c r="C113" s="461" t="s">
        <v>570</v>
      </c>
      <c r="D113" s="461" t="s">
        <v>566</v>
      </c>
      <c r="E113" s="461" t="s">
        <v>250</v>
      </c>
      <c r="F113" s="461" t="s">
        <v>471</v>
      </c>
      <c r="G113" s="419"/>
    </row>
    <row r="114" spans="1:7" ht="15">
      <c r="A114" s="262" t="str">
        <f t="shared" si="3"/>
        <v>Delta Asphalt - Marston        </v>
      </c>
      <c r="B114" s="461" t="s">
        <v>264</v>
      </c>
      <c r="C114" s="461" t="s">
        <v>553</v>
      </c>
      <c r="D114" s="461" t="s">
        <v>566</v>
      </c>
      <c r="E114" s="461" t="s">
        <v>250</v>
      </c>
      <c r="F114" s="461" t="s">
        <v>471</v>
      </c>
      <c r="G114" s="419"/>
    </row>
    <row r="115" spans="1:7" ht="15">
      <c r="A115" s="262" t="str">
        <f t="shared" si="3"/>
        <v>Delta Asphalt - New Madrid     </v>
      </c>
      <c r="B115" s="461" t="s">
        <v>264</v>
      </c>
      <c r="C115" s="461" t="s">
        <v>571</v>
      </c>
      <c r="D115" s="461" t="s">
        <v>566</v>
      </c>
      <c r="E115" s="461" t="s">
        <v>260</v>
      </c>
      <c r="F115" s="461" t="s">
        <v>471</v>
      </c>
      <c r="G115" s="419"/>
    </row>
    <row r="116" spans="1:7" ht="15">
      <c r="A116" s="262" t="str">
        <f t="shared" si="3"/>
        <v>Delta Asphalt - Paragould, AR  </v>
      </c>
      <c r="B116" s="461" t="s">
        <v>264</v>
      </c>
      <c r="C116" s="461" t="s">
        <v>572</v>
      </c>
      <c r="D116" s="461" t="s">
        <v>566</v>
      </c>
      <c r="E116" s="461" t="s">
        <v>260</v>
      </c>
      <c r="F116" s="461" t="s">
        <v>471</v>
      </c>
      <c r="G116" s="419"/>
    </row>
    <row r="117" spans="1:7" ht="15">
      <c r="A117" s="262" t="str">
        <f t="shared" si="3"/>
        <v>Delta Asphalt - Poplar Bluff   </v>
      </c>
      <c r="B117" s="461" t="s">
        <v>264</v>
      </c>
      <c r="C117" s="461" t="s">
        <v>639</v>
      </c>
      <c r="D117" s="461" t="s">
        <v>566</v>
      </c>
      <c r="E117" s="461" t="s">
        <v>260</v>
      </c>
      <c r="F117" s="461" t="s">
        <v>471</v>
      </c>
      <c r="G117" s="419"/>
    </row>
    <row r="118" spans="1:7" ht="15">
      <c r="A118" s="262" t="str">
        <f t="shared" si="3"/>
        <v>Delta Asphalt - Sikeston       </v>
      </c>
      <c r="B118" s="461" t="s">
        <v>264</v>
      </c>
      <c r="C118" s="461" t="s">
        <v>676</v>
      </c>
      <c r="D118" s="461" t="s">
        <v>566</v>
      </c>
      <c r="E118" s="461" t="s">
        <v>250</v>
      </c>
      <c r="F118" s="461" t="s">
        <v>471</v>
      </c>
      <c r="G118" s="419"/>
    </row>
    <row r="119" spans="1:7" ht="15">
      <c r="A119" s="262" t="str">
        <f t="shared" si="3"/>
        <v>G &amp; M Asphalt - Troy           </v>
      </c>
      <c r="B119" s="461" t="s">
        <v>760</v>
      </c>
      <c r="C119" s="461" t="s">
        <v>573</v>
      </c>
      <c r="D119" s="461" t="s">
        <v>761</v>
      </c>
      <c r="E119" s="461" t="s">
        <v>250</v>
      </c>
      <c r="F119" s="461" t="s">
        <v>471</v>
      </c>
      <c r="G119" s="419"/>
    </row>
    <row r="120" spans="1:7" ht="15">
      <c r="A120" s="262" t="str">
        <f t="shared" si="3"/>
        <v>Herzog Asphalt - Bethany        </v>
      </c>
      <c r="B120" s="461" t="s">
        <v>265</v>
      </c>
      <c r="C120" s="461" t="s">
        <v>474</v>
      </c>
      <c r="D120" s="461" t="s">
        <v>574</v>
      </c>
      <c r="E120" s="461" t="s">
        <v>250</v>
      </c>
      <c r="F120" s="461" t="s">
        <v>471</v>
      </c>
      <c r="G120" s="419"/>
    </row>
    <row r="121" spans="1:7" ht="15">
      <c r="A121" s="262" t="str">
        <f t="shared" si="3"/>
        <v>Herzog Asphalt - Elwood Asphalt </v>
      </c>
      <c r="B121" s="461" t="s">
        <v>265</v>
      </c>
      <c r="C121" s="461" t="s">
        <v>575</v>
      </c>
      <c r="D121" s="461" t="s">
        <v>574</v>
      </c>
      <c r="E121" s="461" t="s">
        <v>250</v>
      </c>
      <c r="F121" s="461" t="s">
        <v>471</v>
      </c>
      <c r="G121" s="419"/>
    </row>
    <row r="122" spans="1:7" ht="15">
      <c r="A122" s="262" t="str">
        <f t="shared" si="3"/>
        <v>Herzog Asphalt - Gallatin       </v>
      </c>
      <c r="B122" s="461" t="s">
        <v>265</v>
      </c>
      <c r="C122" s="461" t="s">
        <v>484</v>
      </c>
      <c r="D122" s="461" t="s">
        <v>574</v>
      </c>
      <c r="E122" s="461" t="s">
        <v>250</v>
      </c>
      <c r="F122" s="461" t="s">
        <v>471</v>
      </c>
      <c r="G122" s="419"/>
    </row>
    <row r="123" spans="1:7" ht="15">
      <c r="A123" s="262" t="str">
        <f t="shared" si="3"/>
        <v>Herzog Asphalt - Maryville      </v>
      </c>
      <c r="B123" s="461" t="s">
        <v>265</v>
      </c>
      <c r="C123" s="461" t="s">
        <v>576</v>
      </c>
      <c r="D123" s="461" t="s">
        <v>574</v>
      </c>
      <c r="E123" s="461" t="s">
        <v>250</v>
      </c>
      <c r="F123" s="461" t="s">
        <v>471</v>
      </c>
      <c r="G123" s="419"/>
    </row>
    <row r="124" spans="1:7" ht="15">
      <c r="A124" s="262" t="str">
        <f t="shared" si="3"/>
        <v>Herzog Asphalt - Nettleton      </v>
      </c>
      <c r="B124" s="461" t="s">
        <v>265</v>
      </c>
      <c r="C124" s="461" t="s">
        <v>505</v>
      </c>
      <c r="D124" s="461" t="s">
        <v>574</v>
      </c>
      <c r="E124" s="461" t="s">
        <v>250</v>
      </c>
      <c r="F124" s="461" t="s">
        <v>471</v>
      </c>
      <c r="G124" s="419"/>
    </row>
    <row r="125" spans="1:7" ht="15">
      <c r="A125" s="262" t="str">
        <f t="shared" si="3"/>
        <v>Herzog Asphalt - Princeton      </v>
      </c>
      <c r="B125" s="461" t="s">
        <v>265</v>
      </c>
      <c r="C125" s="461" t="s">
        <v>510</v>
      </c>
      <c r="D125" s="461" t="s">
        <v>574</v>
      </c>
      <c r="E125" s="461" t="s">
        <v>250</v>
      </c>
      <c r="F125" s="461" t="s">
        <v>471</v>
      </c>
      <c r="G125" s="419"/>
    </row>
    <row r="126" spans="1:7" ht="15">
      <c r="A126" s="262" t="str">
        <f t="shared" si="3"/>
        <v>Herzog Asphalt - Savannah       </v>
      </c>
      <c r="B126" s="461" t="s">
        <v>265</v>
      </c>
      <c r="C126" s="461" t="s">
        <v>577</v>
      </c>
      <c r="D126" s="461" t="s">
        <v>574</v>
      </c>
      <c r="E126" s="461" t="s">
        <v>250</v>
      </c>
      <c r="F126" s="461" t="s">
        <v>471</v>
      </c>
      <c r="G126" s="419"/>
    </row>
    <row r="127" spans="1:7" ht="15">
      <c r="A127" s="262" t="str">
        <f t="shared" si="3"/>
        <v>Higgins Asphalt &amp; Paving - Loose Creek    </v>
      </c>
      <c r="B127" s="461" t="s">
        <v>578</v>
      </c>
      <c r="C127" s="461" t="s">
        <v>579</v>
      </c>
      <c r="D127" s="461" t="s">
        <v>580</v>
      </c>
      <c r="E127" s="461" t="s">
        <v>250</v>
      </c>
      <c r="F127" s="461" t="s">
        <v>471</v>
      </c>
      <c r="G127" s="419"/>
    </row>
    <row r="128" spans="1:7" ht="15">
      <c r="A128" s="262" t="str">
        <f t="shared" si="3"/>
        <v>Hilty Asphalt - Butler         </v>
      </c>
      <c r="B128" s="461" t="s">
        <v>266</v>
      </c>
      <c r="C128" s="461" t="s">
        <v>481</v>
      </c>
      <c r="D128" s="461" t="s">
        <v>581</v>
      </c>
      <c r="E128" s="461" t="s">
        <v>250</v>
      </c>
      <c r="F128" s="461" t="s">
        <v>471</v>
      </c>
      <c r="G128" s="419"/>
    </row>
    <row r="129" spans="1:7" ht="15">
      <c r="A129" s="262" t="str">
        <f t="shared" si="3"/>
        <v>Hilty Asphalt - Montrose       </v>
      </c>
      <c r="B129" s="461" t="s">
        <v>266</v>
      </c>
      <c r="C129" s="461" t="s">
        <v>689</v>
      </c>
      <c r="D129" s="461" t="s">
        <v>581</v>
      </c>
      <c r="E129" s="461" t="s">
        <v>250</v>
      </c>
      <c r="F129" s="461" t="s">
        <v>471</v>
      </c>
      <c r="G129" s="419"/>
    </row>
    <row r="130" spans="1:7" ht="15">
      <c r="A130" s="262" t="str">
        <f t="shared" si="3"/>
        <v>Hilty Asphalt - Tightwad       </v>
      </c>
      <c r="B130" s="461" t="s">
        <v>266</v>
      </c>
      <c r="C130" s="461" t="s">
        <v>522</v>
      </c>
      <c r="D130" s="461" t="s">
        <v>581</v>
      </c>
      <c r="E130" s="461" t="s">
        <v>250</v>
      </c>
      <c r="F130" s="461" t="s">
        <v>471</v>
      </c>
      <c r="G130" s="419"/>
    </row>
    <row r="131" spans="1:7" ht="15">
      <c r="A131" s="262" t="str">
        <f aca="true" t="shared" si="4" ref="A131:A162">B131&amp;" - "&amp;C131</f>
        <v>Hilty Asphalt - Warrensburg    </v>
      </c>
      <c r="B131" s="461" t="s">
        <v>266</v>
      </c>
      <c r="C131" s="461" t="s">
        <v>582</v>
      </c>
      <c r="D131" s="461" t="s">
        <v>581</v>
      </c>
      <c r="E131" s="461" t="s">
        <v>250</v>
      </c>
      <c r="F131" s="461" t="s">
        <v>471</v>
      </c>
      <c r="G131" s="419"/>
    </row>
    <row r="132" spans="1:7" ht="15">
      <c r="A132" s="262" t="str">
        <f t="shared" si="4"/>
        <v>Hutchens Asphalt plants - Bella Vista    </v>
      </c>
      <c r="B132" s="461" t="s">
        <v>267</v>
      </c>
      <c r="C132" s="461" t="s">
        <v>584</v>
      </c>
      <c r="D132" s="461" t="s">
        <v>585</v>
      </c>
      <c r="E132" s="461" t="s">
        <v>250</v>
      </c>
      <c r="F132" s="461" t="s">
        <v>471</v>
      </c>
      <c r="G132" s="419"/>
    </row>
    <row r="133" spans="1:7" ht="15">
      <c r="A133" s="262" t="str">
        <f t="shared" si="4"/>
        <v>Hutchens Asphalt plants - Gravette       </v>
      </c>
      <c r="B133" s="461" t="s">
        <v>267</v>
      </c>
      <c r="C133" s="461" t="s">
        <v>721</v>
      </c>
      <c r="D133" s="461" t="s">
        <v>585</v>
      </c>
      <c r="E133" s="461" t="s">
        <v>250</v>
      </c>
      <c r="F133" s="461" t="s">
        <v>471</v>
      </c>
      <c r="G133" s="419"/>
    </row>
    <row r="134" spans="1:7" ht="15">
      <c r="A134" s="262" t="str">
        <f t="shared" si="4"/>
        <v>Hutchens Asphalt plants - Purdy          </v>
      </c>
      <c r="B134" s="461" t="s">
        <v>267</v>
      </c>
      <c r="C134" s="461" t="s">
        <v>511</v>
      </c>
      <c r="D134" s="461" t="s">
        <v>585</v>
      </c>
      <c r="E134" s="461" t="s">
        <v>250</v>
      </c>
      <c r="F134" s="461" t="s">
        <v>471</v>
      </c>
      <c r="G134" s="419"/>
    </row>
    <row r="135" spans="1:7" ht="15">
      <c r="A135" s="262" t="str">
        <f t="shared" si="4"/>
        <v>Hutchens Asphalt plants - Shell Knob     </v>
      </c>
      <c r="B135" s="461" t="s">
        <v>267</v>
      </c>
      <c r="C135" s="461" t="s">
        <v>516</v>
      </c>
      <c r="D135" s="461" t="s">
        <v>585</v>
      </c>
      <c r="E135" s="461" t="s">
        <v>250</v>
      </c>
      <c r="F135" s="461" t="s">
        <v>471</v>
      </c>
      <c r="G135" s="419"/>
    </row>
    <row r="136" spans="1:7" ht="15">
      <c r="A136" s="262" t="str">
        <f t="shared" si="4"/>
        <v>Ideker Asphalt - Adrian         </v>
      </c>
      <c r="B136" s="461" t="s">
        <v>449</v>
      </c>
      <c r="C136" s="461" t="s">
        <v>682</v>
      </c>
      <c r="D136" s="461" t="s">
        <v>587</v>
      </c>
      <c r="E136" s="461" t="s">
        <v>250</v>
      </c>
      <c r="F136" s="461" t="s">
        <v>471</v>
      </c>
      <c r="G136" s="419"/>
    </row>
    <row r="137" spans="1:7" ht="15">
      <c r="A137" s="262" t="str">
        <f t="shared" si="4"/>
        <v>Ideker Asphalt - Grandview      </v>
      </c>
      <c r="B137" s="461" t="s">
        <v>449</v>
      </c>
      <c r="C137" s="461" t="s">
        <v>765</v>
      </c>
      <c r="D137" s="461" t="s">
        <v>587</v>
      </c>
      <c r="E137" s="461" t="s">
        <v>250</v>
      </c>
      <c r="F137" s="461" t="s">
        <v>471</v>
      </c>
      <c r="G137" s="419"/>
    </row>
    <row r="138" spans="1:7" ht="15">
      <c r="A138" s="262" t="str">
        <f t="shared" si="4"/>
        <v>Ideker Asphalt - Lake Lanawana  </v>
      </c>
      <c r="B138" s="461" t="s">
        <v>449</v>
      </c>
      <c r="C138" s="461" t="s">
        <v>714</v>
      </c>
      <c r="D138" s="461" t="s">
        <v>587</v>
      </c>
      <c r="E138" s="461" t="s">
        <v>250</v>
      </c>
      <c r="F138" s="461" t="s">
        <v>471</v>
      </c>
      <c r="G138" s="419"/>
    </row>
    <row r="139" spans="1:7" ht="15">
      <c r="A139" s="262" t="str">
        <f t="shared" si="4"/>
        <v>Ideker Asphalt - Mosby          </v>
      </c>
      <c r="B139" s="461" t="s">
        <v>449</v>
      </c>
      <c r="C139" s="461" t="s">
        <v>588</v>
      </c>
      <c r="D139" s="461" t="s">
        <v>587</v>
      </c>
      <c r="E139" s="461" t="s">
        <v>250</v>
      </c>
      <c r="F139" s="461" t="s">
        <v>471</v>
      </c>
      <c r="G139" s="419"/>
    </row>
    <row r="140" spans="1:7" ht="15">
      <c r="A140" s="262" t="str">
        <f t="shared" si="4"/>
        <v>Ideker Asphalt - Watson         </v>
      </c>
      <c r="B140" s="461" t="s">
        <v>449</v>
      </c>
      <c r="C140" s="461" t="s">
        <v>563</v>
      </c>
      <c r="D140" s="461" t="s">
        <v>587</v>
      </c>
      <c r="E140" s="461" t="s">
        <v>250</v>
      </c>
      <c r="F140" s="461" t="s">
        <v>471</v>
      </c>
      <c r="G140" s="419"/>
    </row>
    <row r="141" spans="1:7" ht="30">
      <c r="A141" s="262" t="str">
        <f t="shared" si="4"/>
        <v>Jefferson Asphalt/A.P.I. Asphalt Products. Inc. - Highway 54     </v>
      </c>
      <c r="B141" s="461" t="s">
        <v>268</v>
      </c>
      <c r="C141" s="461" t="s">
        <v>592</v>
      </c>
      <c r="D141" s="461" t="s">
        <v>591</v>
      </c>
      <c r="E141" s="461" t="s">
        <v>250</v>
      </c>
      <c r="F141" s="461" t="s">
        <v>471</v>
      </c>
      <c r="G141" s="419"/>
    </row>
    <row r="142" spans="1:7" ht="30">
      <c r="A142" s="262" t="str">
        <f t="shared" si="4"/>
        <v>Jefferson Asphalt/A.P.I. Asphalt Products. Inc. - Jefferson City </v>
      </c>
      <c r="B142" s="461" t="s">
        <v>268</v>
      </c>
      <c r="C142" s="461" t="s">
        <v>549</v>
      </c>
      <c r="D142" s="461" t="s">
        <v>591</v>
      </c>
      <c r="E142" s="461" t="s">
        <v>250</v>
      </c>
      <c r="F142" s="461" t="s">
        <v>471</v>
      </c>
      <c r="G142" s="419"/>
    </row>
    <row r="143" spans="1:7" ht="30">
      <c r="A143" s="262" t="str">
        <f t="shared" si="4"/>
        <v>Jefferson Asphalt/A.P.I. Asphalt Products. Inc. - Jerome         </v>
      </c>
      <c r="B143" s="461" t="s">
        <v>268</v>
      </c>
      <c r="C143" s="461" t="s">
        <v>593</v>
      </c>
      <c r="D143" s="461" t="s">
        <v>591</v>
      </c>
      <c r="E143" s="461" t="s">
        <v>250</v>
      </c>
      <c r="F143" s="461" t="s">
        <v>471</v>
      </c>
      <c r="G143" s="419"/>
    </row>
    <row r="144" spans="1:7" ht="30">
      <c r="A144" s="262" t="str">
        <f t="shared" si="4"/>
        <v>Jefferson Asphalt/A.P.I. Asphalt Products. Inc. - Loose Creek    </v>
      </c>
      <c r="B144" s="461" t="s">
        <v>268</v>
      </c>
      <c r="C144" s="461" t="s">
        <v>579</v>
      </c>
      <c r="D144" s="461" t="s">
        <v>591</v>
      </c>
      <c r="E144" s="461" t="s">
        <v>260</v>
      </c>
      <c r="F144" s="461" t="s">
        <v>471</v>
      </c>
      <c r="G144" s="419"/>
    </row>
    <row r="145" spans="1:7" ht="30">
      <c r="A145" s="262" t="str">
        <f t="shared" si="4"/>
        <v>Jefferson Asphalt/A.P.I. Asphalt Products. Inc. - Rolla-Drum     </v>
      </c>
      <c r="B145" s="461" t="s">
        <v>268</v>
      </c>
      <c r="C145" s="461" t="s">
        <v>594</v>
      </c>
      <c r="D145" s="461" t="s">
        <v>591</v>
      </c>
      <c r="E145" s="461" t="s">
        <v>250</v>
      </c>
      <c r="F145" s="461" t="s">
        <v>471</v>
      </c>
      <c r="G145" s="419"/>
    </row>
    <row r="146" spans="1:7" ht="30">
      <c r="A146" s="262" t="str">
        <f t="shared" si="4"/>
        <v>Jefferson Asphalt/A.P.I. Asphalt Products. Inc. - Sullivan       </v>
      </c>
      <c r="B146" s="461" t="s">
        <v>268</v>
      </c>
      <c r="C146" s="461" t="s">
        <v>521</v>
      </c>
      <c r="D146" s="461" t="s">
        <v>591</v>
      </c>
      <c r="E146" s="461" t="s">
        <v>250</v>
      </c>
      <c r="F146" s="461" t="s">
        <v>471</v>
      </c>
      <c r="G146" s="419"/>
    </row>
    <row r="147" spans="1:7" ht="30">
      <c r="A147" s="262" t="str">
        <f t="shared" si="4"/>
        <v>Jokerst Paving &amp; Contracting, Inc. - Bonne Terre    </v>
      </c>
      <c r="B147" s="461" t="s">
        <v>421</v>
      </c>
      <c r="C147" s="461" t="s">
        <v>541</v>
      </c>
      <c r="D147" s="461" t="s">
        <v>596</v>
      </c>
      <c r="E147" s="461" t="s">
        <v>250</v>
      </c>
      <c r="F147" s="461" t="s">
        <v>471</v>
      </c>
      <c r="G147" s="419"/>
    </row>
    <row r="148" spans="1:7" ht="15">
      <c r="A148" s="262" t="str">
        <f t="shared" si="4"/>
        <v>Journagan Asphalt - Aldrich        </v>
      </c>
      <c r="B148" s="461" t="s">
        <v>269</v>
      </c>
      <c r="C148" s="461" t="s">
        <v>597</v>
      </c>
      <c r="D148" s="461" t="s">
        <v>598</v>
      </c>
      <c r="E148" s="461" t="s">
        <v>250</v>
      </c>
      <c r="F148" s="461" t="s">
        <v>471</v>
      </c>
      <c r="G148" s="419"/>
    </row>
    <row r="149" spans="1:7" ht="15">
      <c r="A149" s="262" t="str">
        <f t="shared" si="4"/>
        <v>Journagan Asphalt - Butler         </v>
      </c>
      <c r="B149" s="461" t="s">
        <v>269</v>
      </c>
      <c r="C149" s="461" t="s">
        <v>481</v>
      </c>
      <c r="D149" s="461" t="s">
        <v>598</v>
      </c>
      <c r="E149" s="461" t="s">
        <v>250</v>
      </c>
      <c r="F149" s="461" t="s">
        <v>471</v>
      </c>
      <c r="G149" s="419"/>
    </row>
    <row r="150" spans="1:7" ht="15">
      <c r="A150" s="262" t="str">
        <f t="shared" si="4"/>
        <v>Journagan Asphalt - Dever          </v>
      </c>
      <c r="B150" s="461" t="s">
        <v>269</v>
      </c>
      <c r="C150" s="461" t="s">
        <v>600</v>
      </c>
      <c r="D150" s="461" t="s">
        <v>598</v>
      </c>
      <c r="E150" s="461" t="s">
        <v>250</v>
      </c>
      <c r="F150" s="461" t="s">
        <v>471</v>
      </c>
      <c r="G150" s="419"/>
    </row>
    <row r="151" spans="1:7" ht="15">
      <c r="A151" s="262" t="str">
        <f t="shared" si="4"/>
        <v>Journagan Asphalt - Greenfield     </v>
      </c>
      <c r="B151" s="461" t="s">
        <v>269</v>
      </c>
      <c r="C151" s="461" t="s">
        <v>762</v>
      </c>
      <c r="D151" s="461" t="s">
        <v>598</v>
      </c>
      <c r="E151" s="461" t="s">
        <v>250</v>
      </c>
      <c r="F151" s="461" t="s">
        <v>471</v>
      </c>
      <c r="G151" s="419"/>
    </row>
    <row r="152" spans="1:7" ht="15">
      <c r="A152" s="262" t="str">
        <f t="shared" si="4"/>
        <v>Journagan Asphalt - Hilda          </v>
      </c>
      <c r="B152" s="461" t="s">
        <v>269</v>
      </c>
      <c r="C152" s="461" t="s">
        <v>768</v>
      </c>
      <c r="D152" s="461" t="s">
        <v>598</v>
      </c>
      <c r="E152" s="461" t="s">
        <v>250</v>
      </c>
      <c r="F152" s="461" t="s">
        <v>471</v>
      </c>
      <c r="G152" s="419"/>
    </row>
    <row r="153" spans="1:7" ht="15">
      <c r="A153" s="262" t="str">
        <f t="shared" si="4"/>
        <v>Journagan Asphalt - Hollister      </v>
      </c>
      <c r="B153" s="461" t="s">
        <v>269</v>
      </c>
      <c r="C153" s="461" t="s">
        <v>602</v>
      </c>
      <c r="D153" s="461" t="s">
        <v>598</v>
      </c>
      <c r="E153" s="461" t="s">
        <v>250</v>
      </c>
      <c r="F153" s="461" t="s">
        <v>471</v>
      </c>
      <c r="G153" s="419"/>
    </row>
    <row r="154" spans="1:7" ht="15">
      <c r="A154" s="262" t="str">
        <f t="shared" si="4"/>
        <v>Journagan Asphalt - Jane           </v>
      </c>
      <c r="B154" s="461" t="s">
        <v>269</v>
      </c>
      <c r="C154" s="461" t="s">
        <v>603</v>
      </c>
      <c r="D154" s="461" t="s">
        <v>598</v>
      </c>
      <c r="E154" s="461" t="s">
        <v>250</v>
      </c>
      <c r="F154" s="461" t="s">
        <v>471</v>
      </c>
      <c r="G154" s="419"/>
    </row>
    <row r="155" spans="1:7" ht="15">
      <c r="A155" s="262" t="str">
        <f t="shared" si="4"/>
        <v>Journagan Asphalt - Jasper         </v>
      </c>
      <c r="B155" s="461" t="s">
        <v>269</v>
      </c>
      <c r="C155" s="461" t="s">
        <v>674</v>
      </c>
      <c r="D155" s="461" t="s">
        <v>598</v>
      </c>
      <c r="E155" s="461" t="s">
        <v>250</v>
      </c>
      <c r="F155" s="461" t="s">
        <v>471</v>
      </c>
      <c r="G155" s="419"/>
    </row>
    <row r="156" spans="1:7" ht="15">
      <c r="A156" s="262" t="str">
        <f t="shared" si="4"/>
        <v>Journagan Asphalt - Macks Creek    </v>
      </c>
      <c r="B156" s="461" t="s">
        <v>269</v>
      </c>
      <c r="C156" s="461" t="s">
        <v>683</v>
      </c>
      <c r="D156" s="461" t="s">
        <v>598</v>
      </c>
      <c r="E156" s="461" t="s">
        <v>250</v>
      </c>
      <c r="F156" s="461" t="s">
        <v>471</v>
      </c>
      <c r="G156" s="419"/>
    </row>
    <row r="157" spans="1:7" ht="15">
      <c r="A157" s="262" t="str">
        <f t="shared" si="4"/>
        <v>Journagan Asphalt - Madry          </v>
      </c>
      <c r="B157" s="461" t="s">
        <v>269</v>
      </c>
      <c r="C157" s="461" t="s">
        <v>604</v>
      </c>
      <c r="D157" s="461" t="s">
        <v>598</v>
      </c>
      <c r="E157" s="461" t="s">
        <v>250</v>
      </c>
      <c r="F157" s="461" t="s">
        <v>471</v>
      </c>
      <c r="G157" s="419"/>
    </row>
    <row r="158" spans="1:7" ht="15">
      <c r="A158" s="262" t="str">
        <f t="shared" si="4"/>
        <v>Journagan Asphalt - Marshfield     </v>
      </c>
      <c r="B158" s="461" t="s">
        <v>269</v>
      </c>
      <c r="C158" s="461" t="s">
        <v>499</v>
      </c>
      <c r="D158" s="461" t="s">
        <v>598</v>
      </c>
      <c r="E158" s="461" t="s">
        <v>250</v>
      </c>
      <c r="F158" s="461" t="s">
        <v>471</v>
      </c>
      <c r="G158" s="419"/>
    </row>
    <row r="159" spans="1:7" ht="15">
      <c r="A159" s="262" t="str">
        <f t="shared" si="4"/>
        <v>Journagan Asphalt - McCracken      </v>
      </c>
      <c r="B159" s="461" t="s">
        <v>269</v>
      </c>
      <c r="C159" s="461" t="s">
        <v>605</v>
      </c>
      <c r="D159" s="461" t="s">
        <v>598</v>
      </c>
      <c r="E159" s="461" t="s">
        <v>250</v>
      </c>
      <c r="F159" s="461" t="s">
        <v>471</v>
      </c>
      <c r="G159" s="419"/>
    </row>
    <row r="160" spans="1:7" ht="15">
      <c r="A160" s="262" t="str">
        <f t="shared" si="4"/>
        <v>Journagan Asphalt - Montevallo     </v>
      </c>
      <c r="B160" s="461" t="s">
        <v>269</v>
      </c>
      <c r="C160" s="461" t="s">
        <v>502</v>
      </c>
      <c r="D160" s="461" t="s">
        <v>598</v>
      </c>
      <c r="E160" s="461" t="s">
        <v>250</v>
      </c>
      <c r="F160" s="461" t="s">
        <v>471</v>
      </c>
      <c r="G160" s="419"/>
    </row>
    <row r="161" spans="1:7" ht="15">
      <c r="A161" s="262" t="str">
        <f t="shared" si="4"/>
        <v>Journagan Asphalt - Nemo           </v>
      </c>
      <c r="B161" s="461" t="s">
        <v>269</v>
      </c>
      <c r="C161" s="461" t="s">
        <v>606</v>
      </c>
      <c r="D161" s="461" t="s">
        <v>598</v>
      </c>
      <c r="E161" s="461" t="s">
        <v>250</v>
      </c>
      <c r="F161" s="461" t="s">
        <v>471</v>
      </c>
      <c r="G161" s="419"/>
    </row>
    <row r="162" spans="1:7" ht="15">
      <c r="A162" s="262" t="str">
        <f t="shared" si="4"/>
        <v>Journagan Asphalt - Neosho         </v>
      </c>
      <c r="B162" s="461" t="s">
        <v>269</v>
      </c>
      <c r="C162" s="461" t="s">
        <v>681</v>
      </c>
      <c r="D162" s="461" t="s">
        <v>598</v>
      </c>
      <c r="E162" s="461" t="s">
        <v>250</v>
      </c>
      <c r="F162" s="461" t="s">
        <v>471</v>
      </c>
      <c r="G162" s="419"/>
    </row>
    <row r="163" spans="1:7" ht="15">
      <c r="A163" s="262" t="str">
        <f aca="true" t="shared" si="5" ref="A163:A226">B163&amp;" - "&amp;C163</f>
        <v>Journagan Asphalt - Ozark          </v>
      </c>
      <c r="B163" s="461" t="s">
        <v>269</v>
      </c>
      <c r="C163" s="461" t="s">
        <v>607</v>
      </c>
      <c r="D163" s="461" t="s">
        <v>598</v>
      </c>
      <c r="E163" s="461" t="s">
        <v>250</v>
      </c>
      <c r="F163" s="461" t="s">
        <v>471</v>
      </c>
      <c r="G163" s="419"/>
    </row>
    <row r="164" spans="1:7" ht="15">
      <c r="A164" s="262" t="str">
        <f t="shared" si="5"/>
        <v>Journagan Asphalt - Purdy          </v>
      </c>
      <c r="B164" s="461" t="s">
        <v>269</v>
      </c>
      <c r="C164" s="461" t="s">
        <v>511</v>
      </c>
      <c r="D164" s="461" t="s">
        <v>598</v>
      </c>
      <c r="E164" s="461" t="s">
        <v>250</v>
      </c>
      <c r="F164" s="461" t="s">
        <v>471</v>
      </c>
      <c r="G164" s="419"/>
    </row>
    <row r="165" spans="1:7" ht="15">
      <c r="A165" s="262" t="str">
        <f t="shared" si="5"/>
        <v>Journagan Asphalt - Reeds          </v>
      </c>
      <c r="B165" s="461" t="s">
        <v>269</v>
      </c>
      <c r="C165" s="461" t="s">
        <v>608</v>
      </c>
      <c r="D165" s="461" t="s">
        <v>598</v>
      </c>
      <c r="E165" s="461" t="s">
        <v>250</v>
      </c>
      <c r="F165" s="461" t="s">
        <v>471</v>
      </c>
      <c r="G165" s="419"/>
    </row>
    <row r="166" spans="1:7" ht="15">
      <c r="A166" s="262" t="str">
        <f t="shared" si="5"/>
        <v>Journagan Asphalt - Spencer        </v>
      </c>
      <c r="B166" s="461" t="s">
        <v>269</v>
      </c>
      <c r="C166" s="461" t="s">
        <v>610</v>
      </c>
      <c r="D166" s="461" t="s">
        <v>598</v>
      </c>
      <c r="E166" s="461" t="s">
        <v>250</v>
      </c>
      <c r="F166" s="461" t="s">
        <v>471</v>
      </c>
      <c r="G166" s="419"/>
    </row>
    <row r="167" spans="1:7" ht="15">
      <c r="A167" s="262" t="str">
        <f t="shared" si="5"/>
        <v>Journagan Asphalt - Stockton       </v>
      </c>
      <c r="B167" s="461" t="s">
        <v>269</v>
      </c>
      <c r="C167" s="461" t="s">
        <v>520</v>
      </c>
      <c r="D167" s="461" t="s">
        <v>598</v>
      </c>
      <c r="E167" s="461" t="s">
        <v>250</v>
      </c>
      <c r="F167" s="461" t="s">
        <v>471</v>
      </c>
      <c r="G167" s="419"/>
    </row>
    <row r="168" spans="1:7" ht="15">
      <c r="A168" s="262" t="str">
        <f t="shared" si="5"/>
        <v>Journagan Asphalt - Thayer         </v>
      </c>
      <c r="B168" s="461" t="s">
        <v>269</v>
      </c>
      <c r="C168" s="461" t="s">
        <v>719</v>
      </c>
      <c r="D168" s="461" t="s">
        <v>598</v>
      </c>
      <c r="E168" s="461" t="s">
        <v>250</v>
      </c>
      <c r="F168" s="461" t="s">
        <v>471</v>
      </c>
      <c r="G168" s="419"/>
    </row>
    <row r="169" spans="1:7" ht="15">
      <c r="A169" s="262" t="str">
        <f t="shared" si="5"/>
        <v>Journagan Asphalt - Wheatland      </v>
      </c>
      <c r="B169" s="461" t="s">
        <v>269</v>
      </c>
      <c r="C169" s="461" t="s">
        <v>527</v>
      </c>
      <c r="D169" s="461" t="s">
        <v>598</v>
      </c>
      <c r="E169" s="461" t="s">
        <v>250</v>
      </c>
      <c r="F169" s="461" t="s">
        <v>471</v>
      </c>
      <c r="G169" s="419"/>
    </row>
    <row r="170" spans="1:7" ht="15">
      <c r="A170" s="262" t="str">
        <f t="shared" si="5"/>
        <v>Journagan Asphalt - Willow Springs </v>
      </c>
      <c r="B170" s="461" t="s">
        <v>269</v>
      </c>
      <c r="C170" s="461" t="s">
        <v>529</v>
      </c>
      <c r="D170" s="461" t="s">
        <v>598</v>
      </c>
      <c r="E170" s="461" t="s">
        <v>250</v>
      </c>
      <c r="F170" s="461" t="s">
        <v>471</v>
      </c>
      <c r="G170" s="419"/>
    </row>
    <row r="171" spans="1:7" ht="15">
      <c r="A171" s="262" t="str">
        <f t="shared" si="5"/>
        <v>Lead Belt Asphalt - Desloge        </v>
      </c>
      <c r="B171" s="461" t="s">
        <v>270</v>
      </c>
      <c r="C171" s="461" t="s">
        <v>611</v>
      </c>
      <c r="D171" s="461" t="s">
        <v>613</v>
      </c>
      <c r="E171" s="461" t="s">
        <v>250</v>
      </c>
      <c r="F171" s="461" t="s">
        <v>471</v>
      </c>
      <c r="G171" s="419"/>
    </row>
    <row r="172" spans="1:7" ht="15">
      <c r="A172" s="262" t="str">
        <f t="shared" si="5"/>
        <v>Lead Belt Asphalt - Elvins         </v>
      </c>
      <c r="B172" s="461" t="s">
        <v>270</v>
      </c>
      <c r="C172" s="461" t="s">
        <v>614</v>
      </c>
      <c r="D172" s="461" t="s">
        <v>613</v>
      </c>
      <c r="E172" s="461" t="s">
        <v>250</v>
      </c>
      <c r="F172" s="461" t="s">
        <v>471</v>
      </c>
      <c r="G172" s="419"/>
    </row>
    <row r="173" spans="1:7" ht="30">
      <c r="A173" s="262" t="str">
        <f t="shared" si="5"/>
        <v>Leavenworth Asphalt Materials, LLC - Kansas         </v>
      </c>
      <c r="B173" s="461" t="s">
        <v>756</v>
      </c>
      <c r="C173" s="461" t="s">
        <v>757</v>
      </c>
      <c r="D173" s="461" t="s">
        <v>758</v>
      </c>
      <c r="E173" s="461" t="s">
        <v>250</v>
      </c>
      <c r="F173" s="461" t="s">
        <v>471</v>
      </c>
      <c r="G173" s="419"/>
    </row>
    <row r="174" spans="1:7" ht="15">
      <c r="A174" s="262" t="str">
        <f t="shared" si="5"/>
        <v>Magruder Paving, LLC - Arab           </v>
      </c>
      <c r="B174" s="461" t="s">
        <v>755</v>
      </c>
      <c r="C174" s="461" t="s">
        <v>795</v>
      </c>
      <c r="D174" s="461" t="s">
        <v>615</v>
      </c>
      <c r="E174" s="461" t="s">
        <v>250</v>
      </c>
      <c r="F174" s="461" t="s">
        <v>471</v>
      </c>
      <c r="G174" s="419"/>
    </row>
    <row r="175" spans="1:7" ht="15">
      <c r="A175" s="262" t="str">
        <f t="shared" si="5"/>
        <v>Magruder Paving, LLC - Auxvasse       </v>
      </c>
      <c r="B175" s="461" t="s">
        <v>755</v>
      </c>
      <c r="C175" s="461" t="s">
        <v>470</v>
      </c>
      <c r="D175" s="461" t="s">
        <v>615</v>
      </c>
      <c r="E175" s="461" t="s">
        <v>250</v>
      </c>
      <c r="F175" s="461" t="s">
        <v>471</v>
      </c>
      <c r="G175" s="419"/>
    </row>
    <row r="176" spans="1:7" ht="15">
      <c r="A176" s="262" t="str">
        <f t="shared" si="5"/>
        <v>Magruder Paving, LLC - Big Spring     </v>
      </c>
      <c r="B176" s="461" t="s">
        <v>755</v>
      </c>
      <c r="C176" s="461" t="s">
        <v>759</v>
      </c>
      <c r="D176" s="461" t="s">
        <v>615</v>
      </c>
      <c r="E176" s="461" t="s">
        <v>250</v>
      </c>
      <c r="F176" s="461" t="s">
        <v>471</v>
      </c>
      <c r="G176" s="419"/>
    </row>
    <row r="177" spans="1:7" ht="15">
      <c r="A177" s="262" t="str">
        <f t="shared" si="5"/>
        <v>Magruder Paving, LLC - Bourbon        </v>
      </c>
      <c r="B177" s="461" t="s">
        <v>755</v>
      </c>
      <c r="C177" s="461" t="s">
        <v>619</v>
      </c>
      <c r="D177" s="461" t="s">
        <v>615</v>
      </c>
      <c r="E177" s="461" t="s">
        <v>260</v>
      </c>
      <c r="F177" s="461" t="s">
        <v>471</v>
      </c>
      <c r="G177" s="419"/>
    </row>
    <row r="178" spans="1:7" ht="15">
      <c r="A178" s="262" t="str">
        <f t="shared" si="5"/>
        <v>Magruder Paving, LLC - Brickey Stone  </v>
      </c>
      <c r="B178" s="461" t="s">
        <v>755</v>
      </c>
      <c r="C178" s="461" t="s">
        <v>701</v>
      </c>
      <c r="D178" s="461" t="s">
        <v>615</v>
      </c>
      <c r="E178" s="461" t="s">
        <v>250</v>
      </c>
      <c r="F178" s="461" t="s">
        <v>471</v>
      </c>
      <c r="G178" s="419"/>
    </row>
    <row r="179" spans="1:7" ht="15">
      <c r="A179" s="262" t="str">
        <f t="shared" si="5"/>
        <v>Magruder Paving, LLC - Eldon          </v>
      </c>
      <c r="B179" s="461" t="s">
        <v>755</v>
      </c>
      <c r="C179" s="461" t="s">
        <v>703</v>
      </c>
      <c r="D179" s="461" t="s">
        <v>615</v>
      </c>
      <c r="E179" s="461" t="s">
        <v>260</v>
      </c>
      <c r="F179" s="461" t="s">
        <v>471</v>
      </c>
      <c r="G179" s="419"/>
    </row>
    <row r="180" spans="1:7" ht="15">
      <c r="A180" s="262" t="str">
        <f t="shared" si="5"/>
        <v>Magruder Paving, LLC - Fisk           </v>
      </c>
      <c r="B180" s="461" t="s">
        <v>755</v>
      </c>
      <c r="C180" s="461" t="s">
        <v>769</v>
      </c>
      <c r="D180" s="461" t="s">
        <v>615</v>
      </c>
      <c r="E180" s="461" t="s">
        <v>250</v>
      </c>
      <c r="F180" s="461" t="s">
        <v>471</v>
      </c>
      <c r="G180" s="419"/>
    </row>
    <row r="181" spans="1:7" ht="15">
      <c r="A181" s="262" t="str">
        <f t="shared" si="5"/>
        <v>Magruder Paving, LLC - Gravois Mills  </v>
      </c>
      <c r="B181" s="461" t="s">
        <v>755</v>
      </c>
      <c r="C181" s="461" t="s">
        <v>797</v>
      </c>
      <c r="D181" s="461" t="s">
        <v>615</v>
      </c>
      <c r="E181" s="461" t="s">
        <v>250</v>
      </c>
      <c r="F181" s="461" t="s">
        <v>471</v>
      </c>
      <c r="G181" s="419"/>
    </row>
    <row r="182" spans="1:7" ht="15">
      <c r="A182" s="262" t="str">
        <f t="shared" si="5"/>
        <v>Magruder Paving, LLC - Greenville     </v>
      </c>
      <c r="B182" s="461" t="s">
        <v>755</v>
      </c>
      <c r="C182" s="461" t="s">
        <v>713</v>
      </c>
      <c r="D182" s="461" t="s">
        <v>615</v>
      </c>
      <c r="E182" s="461" t="s">
        <v>260</v>
      </c>
      <c r="F182" s="461" t="s">
        <v>471</v>
      </c>
      <c r="G182" s="419"/>
    </row>
    <row r="183" spans="1:7" ht="15">
      <c r="A183" s="262" t="str">
        <f t="shared" si="5"/>
        <v>Magruder Paving, LLC - Hayti          </v>
      </c>
      <c r="B183" s="461" t="s">
        <v>755</v>
      </c>
      <c r="C183" s="461" t="s">
        <v>707</v>
      </c>
      <c r="D183" s="461" t="s">
        <v>615</v>
      </c>
      <c r="E183" s="461" t="s">
        <v>250</v>
      </c>
      <c r="F183" s="461" t="s">
        <v>471</v>
      </c>
      <c r="G183" s="419"/>
    </row>
    <row r="184" spans="1:7" ht="15">
      <c r="A184" s="262" t="str">
        <f t="shared" si="5"/>
        <v>Magruder Paving, LLC - High Hill      </v>
      </c>
      <c r="B184" s="461" t="s">
        <v>755</v>
      </c>
      <c r="C184" s="461" t="s">
        <v>814</v>
      </c>
      <c r="D184" s="461" t="s">
        <v>615</v>
      </c>
      <c r="E184" s="461" t="s">
        <v>250</v>
      </c>
      <c r="F184" s="461" t="s">
        <v>471</v>
      </c>
      <c r="G184" s="419"/>
    </row>
    <row r="185" spans="1:7" ht="15">
      <c r="A185" s="262" t="str">
        <f t="shared" si="5"/>
        <v>Magruder Paving, LLC - Holt Summit    </v>
      </c>
      <c r="B185" s="461" t="s">
        <v>755</v>
      </c>
      <c r="C185" s="461" t="s">
        <v>711</v>
      </c>
      <c r="D185" s="461" t="s">
        <v>615</v>
      </c>
      <c r="E185" s="461" t="s">
        <v>250</v>
      </c>
      <c r="F185" s="461" t="s">
        <v>471</v>
      </c>
      <c r="G185" s="419"/>
    </row>
    <row r="186" spans="1:7" ht="15">
      <c r="A186" s="262" t="str">
        <f t="shared" si="5"/>
        <v>Magruder Paving, LLC - Knob Lick      </v>
      </c>
      <c r="B186" s="461" t="s">
        <v>755</v>
      </c>
      <c r="C186" s="461" t="s">
        <v>706</v>
      </c>
      <c r="D186" s="461" t="s">
        <v>615</v>
      </c>
      <c r="E186" s="461" t="s">
        <v>250</v>
      </c>
      <c r="F186" s="461" t="s">
        <v>471</v>
      </c>
      <c r="G186" s="419"/>
    </row>
    <row r="187" spans="1:7" ht="15">
      <c r="A187" s="262" t="str">
        <f t="shared" si="5"/>
        <v>Magruder Paving, LLC - Linn           </v>
      </c>
      <c r="B187" s="461" t="s">
        <v>755</v>
      </c>
      <c r="C187" s="461" t="s">
        <v>493</v>
      </c>
      <c r="D187" s="461" t="s">
        <v>615</v>
      </c>
      <c r="E187" s="461" t="s">
        <v>250</v>
      </c>
      <c r="F187" s="461" t="s">
        <v>471</v>
      </c>
      <c r="G187" s="419"/>
    </row>
    <row r="188" spans="1:7" ht="15">
      <c r="A188" s="262" t="str">
        <f t="shared" si="5"/>
        <v>Magruder Paving, LLC - Lodi           </v>
      </c>
      <c r="B188" s="461" t="s">
        <v>755</v>
      </c>
      <c r="C188" s="461" t="s">
        <v>551</v>
      </c>
      <c r="D188" s="461" t="s">
        <v>615</v>
      </c>
      <c r="E188" s="461" t="s">
        <v>250</v>
      </c>
      <c r="F188" s="461" t="s">
        <v>471</v>
      </c>
      <c r="G188" s="419"/>
    </row>
    <row r="189" spans="1:7" ht="15">
      <c r="A189" s="262" t="str">
        <f t="shared" si="5"/>
        <v>Magruder Paving, LLC - Malden         </v>
      </c>
      <c r="B189" s="461" t="s">
        <v>755</v>
      </c>
      <c r="C189" s="461" t="s">
        <v>716</v>
      </c>
      <c r="D189" s="461" t="s">
        <v>615</v>
      </c>
      <c r="E189" s="461" t="s">
        <v>250</v>
      </c>
      <c r="F189" s="461" t="s">
        <v>471</v>
      </c>
      <c r="G189" s="419"/>
    </row>
    <row r="190" spans="1:7" ht="15">
      <c r="A190" s="262" t="str">
        <f t="shared" si="5"/>
        <v>Magruder Paving, LLC - Old Monroe     </v>
      </c>
      <c r="B190" s="461" t="s">
        <v>755</v>
      </c>
      <c r="C190" s="461" t="s">
        <v>557</v>
      </c>
      <c r="D190" s="461" t="s">
        <v>615</v>
      </c>
      <c r="E190" s="461" t="s">
        <v>260</v>
      </c>
      <c r="F190" s="461" t="s">
        <v>471</v>
      </c>
      <c r="G190" s="419"/>
    </row>
    <row r="191" spans="1:7" ht="15">
      <c r="A191" s="262" t="str">
        <f t="shared" si="5"/>
        <v>Magruder Paving, LLC - Patton         </v>
      </c>
      <c r="B191" s="461" t="s">
        <v>755</v>
      </c>
      <c r="C191" s="461" t="s">
        <v>798</v>
      </c>
      <c r="D191" s="461" t="s">
        <v>615</v>
      </c>
      <c r="E191" s="461" t="s">
        <v>250</v>
      </c>
      <c r="F191" s="461" t="s">
        <v>471</v>
      </c>
      <c r="G191" s="419"/>
    </row>
    <row r="192" spans="1:7" ht="15">
      <c r="A192" s="262" t="str">
        <f t="shared" si="5"/>
        <v>Magruder Paving, LLC - Rolla          </v>
      </c>
      <c r="B192" s="461" t="s">
        <v>755</v>
      </c>
      <c r="C192" s="461" t="s">
        <v>513</v>
      </c>
      <c r="D192" s="461" t="s">
        <v>615</v>
      </c>
      <c r="E192" s="461" t="s">
        <v>250</v>
      </c>
      <c r="F192" s="461" t="s">
        <v>471</v>
      </c>
      <c r="G192" s="419"/>
    </row>
    <row r="193" spans="1:7" ht="15">
      <c r="A193" s="262" t="str">
        <f t="shared" si="5"/>
        <v>Magruder Paving, LLC - Salem          </v>
      </c>
      <c r="B193" s="461" t="s">
        <v>755</v>
      </c>
      <c r="C193" s="461" t="s">
        <v>595</v>
      </c>
      <c r="D193" s="461" t="s">
        <v>615</v>
      </c>
      <c r="E193" s="461" t="s">
        <v>250</v>
      </c>
      <c r="F193" s="461" t="s">
        <v>471</v>
      </c>
      <c r="G193" s="419"/>
    </row>
    <row r="194" spans="1:7" ht="15">
      <c r="A194" s="262" t="str">
        <f t="shared" si="5"/>
        <v>Magruder Paving, LLC - Shelbina       </v>
      </c>
      <c r="B194" s="461" t="s">
        <v>755</v>
      </c>
      <c r="C194" s="461" t="s">
        <v>684</v>
      </c>
      <c r="D194" s="461" t="s">
        <v>615</v>
      </c>
      <c r="E194" s="461" t="s">
        <v>260</v>
      </c>
      <c r="F194" s="461" t="s">
        <v>471</v>
      </c>
      <c r="G194" s="419"/>
    </row>
    <row r="195" spans="1:7" ht="15">
      <c r="A195" s="262" t="str">
        <f t="shared" si="5"/>
        <v>Magruder Paving, LLC - Troy           </v>
      </c>
      <c r="B195" s="461" t="s">
        <v>755</v>
      </c>
      <c r="C195" s="461" t="s">
        <v>573</v>
      </c>
      <c r="D195" s="461" t="s">
        <v>615</v>
      </c>
      <c r="E195" s="461" t="s">
        <v>260</v>
      </c>
      <c r="F195" s="461" t="s">
        <v>471</v>
      </c>
      <c r="G195" s="419"/>
    </row>
    <row r="196" spans="1:7" ht="15">
      <c r="A196" s="262" t="str">
        <f t="shared" si="5"/>
        <v>Magruder Paving, LLC - Union          </v>
      </c>
      <c r="B196" s="461" t="s">
        <v>755</v>
      </c>
      <c r="C196" s="461" t="s">
        <v>665</v>
      </c>
      <c r="D196" s="461" t="s">
        <v>615</v>
      </c>
      <c r="E196" s="461" t="s">
        <v>250</v>
      </c>
      <c r="F196" s="461" t="s">
        <v>471</v>
      </c>
      <c r="G196" s="419"/>
    </row>
    <row r="197" spans="1:7" ht="15">
      <c r="A197" s="262" t="str">
        <f t="shared" si="5"/>
        <v>Mid Missouri Asphalt - St. Clair      </v>
      </c>
      <c r="B197" s="461" t="s">
        <v>314</v>
      </c>
      <c r="C197" s="461" t="s">
        <v>616</v>
      </c>
      <c r="D197" s="461" t="s">
        <v>617</v>
      </c>
      <c r="E197" s="461" t="s">
        <v>260</v>
      </c>
      <c r="F197" s="461" t="s">
        <v>471</v>
      </c>
      <c r="G197" s="419"/>
    </row>
    <row r="198" spans="1:7" ht="30">
      <c r="A198" s="262" t="str">
        <f t="shared" si="5"/>
        <v>Mineral Area Asphalt, Bonne Terre - Bonne Terre    </v>
      </c>
      <c r="B198" s="461" t="s">
        <v>403</v>
      </c>
      <c r="C198" s="461" t="s">
        <v>541</v>
      </c>
      <c r="D198" s="461" t="s">
        <v>618</v>
      </c>
      <c r="E198" s="461" t="s">
        <v>250</v>
      </c>
      <c r="F198" s="461" t="s">
        <v>471</v>
      </c>
      <c r="G198" s="419"/>
    </row>
    <row r="199" spans="1:7" ht="15">
      <c r="A199" s="262" t="str">
        <f t="shared" si="5"/>
        <v>N.B. West Asphalt - Bourbon        </v>
      </c>
      <c r="B199" s="461" t="s">
        <v>702</v>
      </c>
      <c r="C199" s="461" t="s">
        <v>619</v>
      </c>
      <c r="D199" s="461" t="s">
        <v>620</v>
      </c>
      <c r="E199" s="461" t="s">
        <v>260</v>
      </c>
      <c r="F199" s="461" t="s">
        <v>471</v>
      </c>
      <c r="G199" s="419"/>
    </row>
    <row r="200" spans="1:7" ht="15">
      <c r="A200" s="262" t="str">
        <f t="shared" si="5"/>
        <v>N.B. West Asphalt - Cuba           </v>
      </c>
      <c r="B200" s="461" t="s">
        <v>702</v>
      </c>
      <c r="C200" s="461" t="s">
        <v>590</v>
      </c>
      <c r="D200" s="461" t="s">
        <v>620</v>
      </c>
      <c r="E200" s="461" t="s">
        <v>250</v>
      </c>
      <c r="F200" s="461" t="s">
        <v>471</v>
      </c>
      <c r="G200" s="419"/>
    </row>
    <row r="201" spans="1:7" ht="15">
      <c r="A201" s="262" t="str">
        <f t="shared" si="5"/>
        <v>N.B. West Asphalt - House Springs  </v>
      </c>
      <c r="B201" s="461" t="s">
        <v>702</v>
      </c>
      <c r="C201" s="461" t="s">
        <v>621</v>
      </c>
      <c r="D201" s="461" t="s">
        <v>620</v>
      </c>
      <c r="E201" s="461" t="s">
        <v>250</v>
      </c>
      <c r="F201" s="461" t="s">
        <v>471</v>
      </c>
      <c r="G201" s="419"/>
    </row>
    <row r="202" spans="1:7" ht="15">
      <c r="A202" s="262" t="str">
        <f t="shared" si="5"/>
        <v>N.B. West Asphalt - Pacific        </v>
      </c>
      <c r="B202" s="461" t="s">
        <v>702</v>
      </c>
      <c r="C202" s="461" t="s">
        <v>622</v>
      </c>
      <c r="D202" s="461" t="s">
        <v>620</v>
      </c>
      <c r="E202" s="461" t="s">
        <v>250</v>
      </c>
      <c r="F202" s="461" t="s">
        <v>471</v>
      </c>
      <c r="G202" s="419"/>
    </row>
    <row r="203" spans="1:7" ht="15">
      <c r="A203" s="262" t="str">
        <f t="shared" si="5"/>
        <v>N.B. West Asphalt - Rolla          </v>
      </c>
      <c r="B203" s="461" t="s">
        <v>702</v>
      </c>
      <c r="C203" s="461" t="s">
        <v>513</v>
      </c>
      <c r="D203" s="461" t="s">
        <v>620</v>
      </c>
      <c r="E203" s="461" t="s">
        <v>250</v>
      </c>
      <c r="F203" s="461" t="s">
        <v>471</v>
      </c>
      <c r="G203" s="419"/>
    </row>
    <row r="204" spans="1:7" ht="15">
      <c r="A204" s="262" t="str">
        <f t="shared" si="5"/>
        <v>Norris Asphalt Paving - Bethany        </v>
      </c>
      <c r="B204" s="461" t="s">
        <v>271</v>
      </c>
      <c r="C204" s="461" t="s">
        <v>474</v>
      </c>
      <c r="D204" s="461" t="s">
        <v>623</v>
      </c>
      <c r="E204" s="461" t="s">
        <v>250</v>
      </c>
      <c r="F204" s="461" t="s">
        <v>471</v>
      </c>
      <c r="G204" s="419"/>
    </row>
    <row r="205" spans="1:7" ht="15">
      <c r="A205" s="262" t="str">
        <f t="shared" si="5"/>
        <v>Norris Asphalt Paving - Maryville      </v>
      </c>
      <c r="B205" s="461" t="s">
        <v>271</v>
      </c>
      <c r="C205" s="461" t="s">
        <v>576</v>
      </c>
      <c r="D205" s="461" t="s">
        <v>623</v>
      </c>
      <c r="E205" s="461" t="s">
        <v>250</v>
      </c>
      <c r="F205" s="461" t="s">
        <v>471</v>
      </c>
      <c r="G205" s="419"/>
    </row>
    <row r="206" spans="1:7" ht="15">
      <c r="A206" s="262" t="str">
        <f t="shared" si="5"/>
        <v>Norris Asphalt Paving - Princeton      </v>
      </c>
      <c r="B206" s="461" t="s">
        <v>271</v>
      </c>
      <c r="C206" s="461" t="s">
        <v>510</v>
      </c>
      <c r="D206" s="461" t="s">
        <v>623</v>
      </c>
      <c r="E206" s="461" t="s">
        <v>250</v>
      </c>
      <c r="F206" s="461" t="s">
        <v>471</v>
      </c>
      <c r="G206" s="419"/>
    </row>
    <row r="207" spans="1:7" ht="15">
      <c r="A207" s="262" t="str">
        <f t="shared" si="5"/>
        <v>Norris Asphalt Paving - Trenton        </v>
      </c>
      <c r="B207" s="461" t="s">
        <v>271</v>
      </c>
      <c r="C207" s="461" t="s">
        <v>524</v>
      </c>
      <c r="D207" s="461" t="s">
        <v>623</v>
      </c>
      <c r="E207" s="461" t="s">
        <v>250</v>
      </c>
      <c r="F207" s="461" t="s">
        <v>471</v>
      </c>
      <c r="G207" s="419"/>
    </row>
    <row r="208" spans="1:7" ht="15">
      <c r="A208" s="262" t="str">
        <f t="shared" si="5"/>
        <v>Pace Construction, Asphalt  - Antonia        </v>
      </c>
      <c r="B208" s="461" t="s">
        <v>630</v>
      </c>
      <c r="C208" s="461" t="s">
        <v>631</v>
      </c>
      <c r="D208" s="461" t="s">
        <v>632</v>
      </c>
      <c r="E208" s="461" t="s">
        <v>250</v>
      </c>
      <c r="F208" s="461" t="s">
        <v>471</v>
      </c>
      <c r="G208" s="419"/>
    </row>
    <row r="209" spans="1:7" ht="15">
      <c r="A209" s="262" t="str">
        <f t="shared" si="5"/>
        <v>Pace Construction, Asphalt  - Ashley         </v>
      </c>
      <c r="B209" s="461" t="s">
        <v>630</v>
      </c>
      <c r="C209" s="461" t="s">
        <v>469</v>
      </c>
      <c r="D209" s="461" t="s">
        <v>632</v>
      </c>
      <c r="E209" s="461" t="s">
        <v>250</v>
      </c>
      <c r="F209" s="461" t="s">
        <v>471</v>
      </c>
      <c r="G209" s="419"/>
    </row>
    <row r="210" spans="1:7" ht="15">
      <c r="A210" s="262" t="str">
        <f t="shared" si="5"/>
        <v>Pace Construction, Asphalt  - Burfordville   </v>
      </c>
      <c r="B210" s="461" t="s">
        <v>630</v>
      </c>
      <c r="C210" s="461" t="s">
        <v>715</v>
      </c>
      <c r="D210" s="461" t="s">
        <v>632</v>
      </c>
      <c r="E210" s="461" t="s">
        <v>250</v>
      </c>
      <c r="F210" s="461" t="s">
        <v>471</v>
      </c>
      <c r="G210" s="419"/>
    </row>
    <row r="211" spans="1:7" ht="15">
      <c r="A211" s="262" t="str">
        <f t="shared" si="5"/>
        <v>Pace Construction, Asphalt  - Danville       </v>
      </c>
      <c r="B211" s="461" t="s">
        <v>630</v>
      </c>
      <c r="C211" s="461" t="s">
        <v>634</v>
      </c>
      <c r="D211" s="461" t="s">
        <v>632</v>
      </c>
      <c r="E211" s="461" t="s">
        <v>260</v>
      </c>
      <c r="F211" s="461" t="s">
        <v>471</v>
      </c>
      <c r="G211" s="419"/>
    </row>
    <row r="212" spans="1:7" ht="15">
      <c r="A212" s="262" t="str">
        <f t="shared" si="5"/>
        <v>Pace Construction, Asphalt  - Doniphan       </v>
      </c>
      <c r="B212" s="461" t="s">
        <v>630</v>
      </c>
      <c r="C212" s="461" t="s">
        <v>792</v>
      </c>
      <c r="D212" s="461" t="s">
        <v>632</v>
      </c>
      <c r="E212" s="461" t="s">
        <v>250</v>
      </c>
      <c r="F212" s="461" t="s">
        <v>471</v>
      </c>
      <c r="G212" s="419"/>
    </row>
    <row r="213" spans="1:7" ht="15">
      <c r="A213" s="262" t="str">
        <f t="shared" si="5"/>
        <v>Pace Construction, Asphalt  - Eminence       </v>
      </c>
      <c r="B213" s="461" t="s">
        <v>630</v>
      </c>
      <c r="C213" s="461" t="s">
        <v>612</v>
      </c>
      <c r="D213" s="461" t="s">
        <v>632</v>
      </c>
      <c r="E213" s="461" t="s">
        <v>250</v>
      </c>
      <c r="F213" s="461" t="s">
        <v>471</v>
      </c>
      <c r="G213" s="419"/>
    </row>
    <row r="214" spans="1:7" ht="15">
      <c r="A214" s="262" t="str">
        <f t="shared" si="5"/>
        <v>Pace Construction, Asphalt  - Eureka         </v>
      </c>
      <c r="B214" s="461" t="s">
        <v>630</v>
      </c>
      <c r="C214" s="461" t="s">
        <v>636</v>
      </c>
      <c r="D214" s="461" t="s">
        <v>632</v>
      </c>
      <c r="E214" s="461" t="s">
        <v>250</v>
      </c>
      <c r="F214" s="461" t="s">
        <v>471</v>
      </c>
      <c r="G214" s="419"/>
    </row>
    <row r="215" spans="1:7" ht="15">
      <c r="A215" s="262" t="str">
        <f t="shared" si="5"/>
        <v>Pace Construction, Asphalt  - Florrisant     </v>
      </c>
      <c r="B215" s="461" t="s">
        <v>630</v>
      </c>
      <c r="C215" s="461" t="s">
        <v>637</v>
      </c>
      <c r="D215" s="461" t="s">
        <v>632</v>
      </c>
      <c r="E215" s="461" t="s">
        <v>250</v>
      </c>
      <c r="F215" s="461" t="s">
        <v>471</v>
      </c>
      <c r="G215" s="419"/>
    </row>
    <row r="216" spans="1:7" ht="15">
      <c r="A216" s="262" t="str">
        <f t="shared" si="5"/>
        <v>Pace Construction, Asphalt  - Florrisant-Sand</v>
      </c>
      <c r="B216" s="461" t="s">
        <v>630</v>
      </c>
      <c r="C216" s="461" t="s">
        <v>273</v>
      </c>
      <c r="D216" s="461" t="s">
        <v>632</v>
      </c>
      <c r="E216" s="461" t="s">
        <v>250</v>
      </c>
      <c r="F216" s="461" t="s">
        <v>471</v>
      </c>
      <c r="G216" s="419"/>
    </row>
    <row r="217" spans="1:7" ht="15">
      <c r="A217" s="262" t="str">
        <f t="shared" si="5"/>
        <v>Pace Construction, Asphalt  - Houston        </v>
      </c>
      <c r="B217" s="461" t="s">
        <v>630</v>
      </c>
      <c r="C217" s="461" t="s">
        <v>490</v>
      </c>
      <c r="D217" s="461" t="s">
        <v>632</v>
      </c>
      <c r="E217" s="461" t="s">
        <v>250</v>
      </c>
      <c r="F217" s="461" t="s">
        <v>471</v>
      </c>
      <c r="G217" s="419"/>
    </row>
    <row r="218" spans="1:7" ht="15">
      <c r="A218" s="262" t="str">
        <f t="shared" si="5"/>
        <v>Pace Construction, Asphalt  - Jerome         </v>
      </c>
      <c r="B218" s="461" t="s">
        <v>630</v>
      </c>
      <c r="C218" s="461" t="s">
        <v>593</v>
      </c>
      <c r="D218" s="461" t="s">
        <v>632</v>
      </c>
      <c r="E218" s="461" t="s">
        <v>250</v>
      </c>
      <c r="F218" s="461" t="s">
        <v>471</v>
      </c>
      <c r="G218" s="419"/>
    </row>
    <row r="219" spans="1:7" ht="15">
      <c r="A219" s="262" t="str">
        <f t="shared" si="5"/>
        <v>Pace Construction, Asphalt  - Moscow Mills   </v>
      </c>
      <c r="B219" s="461" t="s">
        <v>630</v>
      </c>
      <c r="C219" s="461" t="s">
        <v>638</v>
      </c>
      <c r="D219" s="461" t="s">
        <v>632</v>
      </c>
      <c r="E219" s="461" t="s">
        <v>250</v>
      </c>
      <c r="F219" s="461" t="s">
        <v>471</v>
      </c>
      <c r="G219" s="419"/>
    </row>
    <row r="220" spans="1:7" ht="15">
      <c r="A220" s="262" t="str">
        <f t="shared" si="5"/>
        <v>Pace Construction, Asphalt  - Patterson      </v>
      </c>
      <c r="B220" s="461" t="s">
        <v>630</v>
      </c>
      <c r="C220" s="461" t="s">
        <v>705</v>
      </c>
      <c r="D220" s="461" t="s">
        <v>632</v>
      </c>
      <c r="E220" s="461" t="s">
        <v>250</v>
      </c>
      <c r="F220" s="461" t="s">
        <v>471</v>
      </c>
      <c r="G220" s="419"/>
    </row>
    <row r="221" spans="1:7" ht="15">
      <c r="A221" s="262" t="str">
        <f t="shared" si="5"/>
        <v>Pace Construction, Asphalt  - Potosi         </v>
      </c>
      <c r="B221" s="461" t="s">
        <v>630</v>
      </c>
      <c r="C221" s="461" t="s">
        <v>509</v>
      </c>
      <c r="D221" s="461" t="s">
        <v>632</v>
      </c>
      <c r="E221" s="461" t="s">
        <v>250</v>
      </c>
      <c r="F221" s="461" t="s">
        <v>471</v>
      </c>
      <c r="G221" s="419"/>
    </row>
    <row r="222" spans="1:7" ht="15">
      <c r="A222" s="262" t="str">
        <f t="shared" si="5"/>
        <v>Pace Construction, Asphalt  - Sereno         </v>
      </c>
      <c r="B222" s="461" t="s">
        <v>630</v>
      </c>
      <c r="C222" s="461" t="s">
        <v>515</v>
      </c>
      <c r="D222" s="461" t="s">
        <v>632</v>
      </c>
      <c r="E222" s="461" t="s">
        <v>260</v>
      </c>
      <c r="F222" s="461" t="s">
        <v>471</v>
      </c>
      <c r="G222" s="419"/>
    </row>
    <row r="223" spans="1:7" ht="15">
      <c r="A223" s="262" t="str">
        <f t="shared" si="5"/>
        <v>Pace Construction, Asphalt  - St. Charles    </v>
      </c>
      <c r="B223" s="461" t="s">
        <v>630</v>
      </c>
      <c r="C223" s="461" t="s">
        <v>640</v>
      </c>
      <c r="D223" s="461" t="s">
        <v>632</v>
      </c>
      <c r="E223" s="461" t="s">
        <v>260</v>
      </c>
      <c r="F223" s="461" t="s">
        <v>471</v>
      </c>
      <c r="G223" s="419"/>
    </row>
    <row r="224" spans="1:7" ht="15">
      <c r="A224" s="262" t="str">
        <f t="shared" si="5"/>
        <v>Pace Construction, Asphalt  - St. Louis      </v>
      </c>
      <c r="B224" s="461" t="s">
        <v>630</v>
      </c>
      <c r="C224" s="461" t="s">
        <v>641</v>
      </c>
      <c r="D224" s="461" t="s">
        <v>632</v>
      </c>
      <c r="E224" s="461" t="s">
        <v>260</v>
      </c>
      <c r="F224" s="461" t="s">
        <v>471</v>
      </c>
      <c r="G224" s="419"/>
    </row>
    <row r="225" spans="1:7" ht="15">
      <c r="A225" s="262" t="str">
        <f t="shared" si="5"/>
        <v>Pace Construction, Asphalt  - Thayer         </v>
      </c>
      <c r="B225" s="461" t="s">
        <v>630</v>
      </c>
      <c r="C225" s="461" t="s">
        <v>719</v>
      </c>
      <c r="D225" s="461" t="s">
        <v>632</v>
      </c>
      <c r="E225" s="461" t="s">
        <v>250</v>
      </c>
      <c r="F225" s="461" t="s">
        <v>471</v>
      </c>
      <c r="G225" s="419"/>
    </row>
    <row r="226" spans="1:7" ht="15">
      <c r="A226" s="262" t="str">
        <f t="shared" si="5"/>
        <v>Pace Construction, Asphalt  - Van Buren      </v>
      </c>
      <c r="B226" s="461" t="s">
        <v>630</v>
      </c>
      <c r="C226" s="461" t="s">
        <v>673</v>
      </c>
      <c r="D226" s="461" t="s">
        <v>632</v>
      </c>
      <c r="E226" s="461" t="s">
        <v>250</v>
      </c>
      <c r="F226" s="461" t="s">
        <v>471</v>
      </c>
      <c r="G226" s="419"/>
    </row>
    <row r="227" spans="1:7" ht="15">
      <c r="A227" s="262" t="str">
        <f aca="true" t="shared" si="6" ref="A227:A290">B227&amp;" - "&amp;C227</f>
        <v>Pace Construction, Asphalt  - Warrenton      </v>
      </c>
      <c r="B227" s="461" t="s">
        <v>630</v>
      </c>
      <c r="C227" s="461" t="s">
        <v>525</v>
      </c>
      <c r="D227" s="461" t="s">
        <v>632</v>
      </c>
      <c r="E227" s="461" t="s">
        <v>260</v>
      </c>
      <c r="F227" s="461" t="s">
        <v>471</v>
      </c>
      <c r="G227" s="419"/>
    </row>
    <row r="228" spans="1:7" ht="15">
      <c r="A228" s="262" t="str">
        <f t="shared" si="6"/>
        <v>Pace Construction, Asphalt  - West Plains    </v>
      </c>
      <c r="B228" s="461" t="s">
        <v>630</v>
      </c>
      <c r="C228" s="461" t="s">
        <v>565</v>
      </c>
      <c r="D228" s="461" t="s">
        <v>632</v>
      </c>
      <c r="E228" s="461" t="s">
        <v>250</v>
      </c>
      <c r="F228" s="461" t="s">
        <v>471</v>
      </c>
      <c r="G228" s="419"/>
    </row>
    <row r="229" spans="1:7" ht="15">
      <c r="A229" s="262" t="str">
        <f t="shared" si="6"/>
        <v>Pace Construction, Asphalt  - Willow Springs </v>
      </c>
      <c r="B229" s="461" t="s">
        <v>630</v>
      </c>
      <c r="C229" s="461" t="s">
        <v>529</v>
      </c>
      <c r="D229" s="461" t="s">
        <v>632</v>
      </c>
      <c r="E229" s="461" t="s">
        <v>250</v>
      </c>
      <c r="F229" s="461" t="s">
        <v>471</v>
      </c>
      <c r="G229" s="419"/>
    </row>
    <row r="230" spans="1:7" ht="15">
      <c r="A230" s="262" t="str">
        <f t="shared" si="6"/>
        <v>Rolla Asphalt - Cuba           </v>
      </c>
      <c r="B230" s="461" t="s">
        <v>670</v>
      </c>
      <c r="C230" s="461" t="s">
        <v>590</v>
      </c>
      <c r="D230" s="461" t="s">
        <v>669</v>
      </c>
      <c r="E230" s="461" t="s">
        <v>250</v>
      </c>
      <c r="F230" s="461" t="s">
        <v>471</v>
      </c>
      <c r="G230" s="419"/>
    </row>
    <row r="231" spans="1:7" ht="15">
      <c r="A231" s="262" t="str">
        <f t="shared" si="6"/>
        <v>Rolla Asphalt - Rolla          </v>
      </c>
      <c r="B231" s="461" t="s">
        <v>670</v>
      </c>
      <c r="C231" s="461" t="s">
        <v>513</v>
      </c>
      <c r="D231" s="461" t="s">
        <v>669</v>
      </c>
      <c r="E231" s="461" t="s">
        <v>250</v>
      </c>
      <c r="F231" s="461" t="s">
        <v>471</v>
      </c>
      <c r="G231" s="419"/>
    </row>
    <row r="232" spans="1:7" ht="15">
      <c r="A232" s="262" t="str">
        <f t="shared" si="6"/>
        <v>Superior Bowen Asphalt - 38th St North  </v>
      </c>
      <c r="B232" s="461" t="s">
        <v>274</v>
      </c>
      <c r="C232" s="461" t="s">
        <v>642</v>
      </c>
      <c r="D232" s="461" t="s">
        <v>643</v>
      </c>
      <c r="E232" s="461" t="s">
        <v>250</v>
      </c>
      <c r="F232" s="461" t="s">
        <v>471</v>
      </c>
      <c r="G232" s="419"/>
    </row>
    <row r="233" spans="1:7" ht="15">
      <c r="A233" s="262" t="str">
        <f t="shared" si="6"/>
        <v>Superior Bowen Asphalt - Ferrelview     </v>
      </c>
      <c r="B233" s="461" t="s">
        <v>274</v>
      </c>
      <c r="C233" s="461" t="s">
        <v>644</v>
      </c>
      <c r="D233" s="461" t="s">
        <v>643</v>
      </c>
      <c r="E233" s="461" t="s">
        <v>250</v>
      </c>
      <c r="F233" s="461" t="s">
        <v>471</v>
      </c>
      <c r="G233" s="419"/>
    </row>
    <row r="234" spans="1:7" ht="15">
      <c r="A234" s="262" t="str">
        <f t="shared" si="6"/>
        <v>Superior Bowen Asphalt - Hickman Mills  </v>
      </c>
      <c r="B234" s="461" t="s">
        <v>274</v>
      </c>
      <c r="C234" s="461" t="s">
        <v>645</v>
      </c>
      <c r="D234" s="461" t="s">
        <v>643</v>
      </c>
      <c r="E234" s="461" t="s">
        <v>250</v>
      </c>
      <c r="F234" s="461" t="s">
        <v>471</v>
      </c>
      <c r="G234" s="419"/>
    </row>
    <row r="235" spans="1:7" ht="15">
      <c r="A235" s="262" t="str">
        <f t="shared" si="6"/>
        <v>Superior Bowen Asphalt - KCI            </v>
      </c>
      <c r="B235" s="461" t="s">
        <v>274</v>
      </c>
      <c r="C235" s="461" t="s">
        <v>646</v>
      </c>
      <c r="D235" s="461" t="s">
        <v>643</v>
      </c>
      <c r="E235" s="461" t="s">
        <v>250</v>
      </c>
      <c r="F235" s="461" t="s">
        <v>471</v>
      </c>
      <c r="G235" s="419"/>
    </row>
    <row r="236" spans="1:7" ht="15">
      <c r="A236" s="262" t="str">
        <f t="shared" si="6"/>
        <v>Superior Bowen Asphalt - Lee s S-Barber </v>
      </c>
      <c r="B236" s="461" t="s">
        <v>274</v>
      </c>
      <c r="C236" s="461" t="s">
        <v>647</v>
      </c>
      <c r="D236" s="461" t="s">
        <v>643</v>
      </c>
      <c r="E236" s="461" t="s">
        <v>250</v>
      </c>
      <c r="F236" s="461" t="s">
        <v>471</v>
      </c>
      <c r="G236" s="419"/>
    </row>
    <row r="237" spans="1:7" ht="15">
      <c r="A237" s="262" t="str">
        <f t="shared" si="6"/>
        <v>Superior Bowen Asphalt - Lee s S-Colburn</v>
      </c>
      <c r="B237" s="461" t="s">
        <v>274</v>
      </c>
      <c r="C237" s="461" t="s">
        <v>423</v>
      </c>
      <c r="D237" s="461" t="s">
        <v>643</v>
      </c>
      <c r="E237" s="461" t="s">
        <v>250</v>
      </c>
      <c r="F237" s="461" t="s">
        <v>471</v>
      </c>
      <c r="G237" s="419"/>
    </row>
    <row r="238" spans="1:7" ht="15">
      <c r="A238" s="262" t="str">
        <f t="shared" si="6"/>
        <v>Superior Bowen Asphalt - Manchester     </v>
      </c>
      <c r="B238" s="461" t="s">
        <v>274</v>
      </c>
      <c r="C238" s="461" t="s">
        <v>648</v>
      </c>
      <c r="D238" s="461" t="s">
        <v>643</v>
      </c>
      <c r="E238" s="461" t="s">
        <v>250</v>
      </c>
      <c r="F238" s="461" t="s">
        <v>471</v>
      </c>
      <c r="G238" s="419"/>
    </row>
    <row r="239" spans="1:7" ht="15">
      <c r="A239" s="262" t="str">
        <f t="shared" si="6"/>
        <v>Swift Asphalt, Joplin - Joplin         </v>
      </c>
      <c r="B239" s="461" t="s">
        <v>275</v>
      </c>
      <c r="C239" s="461" t="s">
        <v>491</v>
      </c>
      <c r="D239" s="461" t="s">
        <v>649</v>
      </c>
      <c r="E239" s="461" t="s">
        <v>260</v>
      </c>
      <c r="F239" s="461" t="s">
        <v>471</v>
      </c>
      <c r="G239" s="419"/>
    </row>
    <row r="240" spans="1:7" ht="15">
      <c r="A240" s="262" t="str">
        <f t="shared" si="6"/>
        <v>W. L. Miller Asphalt - Kahoka         </v>
      </c>
      <c r="B240" s="461" t="s">
        <v>276</v>
      </c>
      <c r="C240" s="461" t="s">
        <v>799</v>
      </c>
      <c r="D240" s="461" t="s">
        <v>651</v>
      </c>
      <c r="E240" s="461" t="s">
        <v>250</v>
      </c>
      <c r="F240" s="461" t="s">
        <v>471</v>
      </c>
      <c r="G240" s="419"/>
    </row>
    <row r="241" spans="1:7" ht="15">
      <c r="A241" s="262" t="str">
        <f t="shared" si="6"/>
        <v>W. L. Miller Asphalt - Kirksville     </v>
      </c>
      <c r="B241" s="461" t="s">
        <v>276</v>
      </c>
      <c r="C241" s="461" t="s">
        <v>653</v>
      </c>
      <c r="D241" s="461" t="s">
        <v>651</v>
      </c>
      <c r="E241" s="461" t="s">
        <v>260</v>
      </c>
      <c r="F241" s="461" t="s">
        <v>471</v>
      </c>
      <c r="G241" s="419"/>
    </row>
    <row r="242" spans="1:7" ht="15">
      <c r="A242" s="262" t="str">
        <f t="shared" si="6"/>
        <v>W. L. Miller Asphalt - Kirksville     </v>
      </c>
      <c r="B242" s="461" t="s">
        <v>276</v>
      </c>
      <c r="C242" s="461" t="s">
        <v>653</v>
      </c>
      <c r="D242" s="461" t="s">
        <v>651</v>
      </c>
      <c r="E242" s="461" t="s">
        <v>250</v>
      </c>
      <c r="F242" s="461" t="s">
        <v>471</v>
      </c>
      <c r="G242" s="419"/>
    </row>
    <row r="243" spans="1:7" ht="15">
      <c r="A243" s="262" t="str">
        <f t="shared" si="6"/>
        <v>W. L. Miller Asphalt - MonroeCity     </v>
      </c>
      <c r="B243" s="461" t="s">
        <v>276</v>
      </c>
      <c r="C243" s="461" t="s">
        <v>654</v>
      </c>
      <c r="D243" s="461" t="s">
        <v>651</v>
      </c>
      <c r="E243" s="461" t="s">
        <v>250</v>
      </c>
      <c r="F243" s="461" t="s">
        <v>471</v>
      </c>
      <c r="G243" s="419"/>
    </row>
    <row r="244" spans="1:7" ht="15">
      <c r="A244" s="262" t="str">
        <f t="shared" si="6"/>
        <v>W. L. Miller Asphalt - Paris          </v>
      </c>
      <c r="B244" s="461" t="s">
        <v>276</v>
      </c>
      <c r="C244" s="461" t="s">
        <v>561</v>
      </c>
      <c r="D244" s="461" t="s">
        <v>651</v>
      </c>
      <c r="E244" s="461" t="s">
        <v>250</v>
      </c>
      <c r="F244" s="461" t="s">
        <v>471</v>
      </c>
      <c r="G244" s="419"/>
    </row>
    <row r="245" spans="1:7" ht="15">
      <c r="A245" s="262" t="str">
        <f t="shared" si="6"/>
        <v>Weber Asphalt plants - Festus         </v>
      </c>
      <c r="B245" s="461" t="s">
        <v>277</v>
      </c>
      <c r="C245" s="461" t="s">
        <v>545</v>
      </c>
      <c r="D245" s="461" t="s">
        <v>655</v>
      </c>
      <c r="E245" s="461" t="s">
        <v>260</v>
      </c>
      <c r="F245" s="461" t="s">
        <v>471</v>
      </c>
      <c r="G245" s="419"/>
    </row>
    <row r="246" spans="1:7" ht="15">
      <c r="A246" s="262" t="str">
        <f t="shared" si="6"/>
        <v>Weber Asphalt plants - Fredericktown  </v>
      </c>
      <c r="B246" s="461" t="s">
        <v>277</v>
      </c>
      <c r="C246" s="461" t="s">
        <v>657</v>
      </c>
      <c r="D246" s="461" t="s">
        <v>655</v>
      </c>
      <c r="E246" s="461" t="s">
        <v>250</v>
      </c>
      <c r="F246" s="461" t="s">
        <v>471</v>
      </c>
      <c r="G246" s="419"/>
    </row>
    <row r="247" spans="1:7" ht="15">
      <c r="A247" s="262" t="str">
        <f t="shared" si="6"/>
        <v>Weber Asphalt plants - I-55 @ St.Louis</v>
      </c>
      <c r="B247" s="461" t="s">
        <v>277</v>
      </c>
      <c r="C247" s="461" t="s">
        <v>442</v>
      </c>
      <c r="D247" s="461" t="s">
        <v>655</v>
      </c>
      <c r="E247" s="461" t="s">
        <v>250</v>
      </c>
      <c r="F247" s="461" t="s">
        <v>471</v>
      </c>
      <c r="G247" s="419"/>
    </row>
    <row r="248" spans="1:7" ht="15">
      <c r="A248" s="262" t="str">
        <f t="shared" si="6"/>
        <v>Weber Asphalt plants - Kingshighway   </v>
      </c>
      <c r="B248" s="461" t="s">
        <v>277</v>
      </c>
      <c r="C248" s="461" t="s">
        <v>658</v>
      </c>
      <c r="D248" s="461" t="s">
        <v>655</v>
      </c>
      <c r="E248" s="461" t="s">
        <v>250</v>
      </c>
      <c r="F248" s="461" t="s">
        <v>471</v>
      </c>
      <c r="G248" s="419"/>
    </row>
    <row r="249" spans="1:7" ht="15">
      <c r="A249" s="262" t="str">
        <f t="shared" si="6"/>
        <v>Weber Asphalt plants - Missouri Valley</v>
      </c>
      <c r="B249" s="461" t="s">
        <v>277</v>
      </c>
      <c r="C249" s="461" t="s">
        <v>463</v>
      </c>
      <c r="D249" s="461" t="s">
        <v>655</v>
      </c>
      <c r="E249" s="461" t="s">
        <v>250</v>
      </c>
      <c r="F249" s="461" t="s">
        <v>471</v>
      </c>
      <c r="G249" s="419"/>
    </row>
    <row r="250" spans="1:7" ht="15">
      <c r="A250" s="262" t="str">
        <f t="shared" si="6"/>
        <v>Weber Asphalt plants - North (New)    </v>
      </c>
      <c r="B250" s="461" t="s">
        <v>277</v>
      </c>
      <c r="C250" s="461" t="s">
        <v>659</v>
      </c>
      <c r="D250" s="461" t="s">
        <v>655</v>
      </c>
      <c r="E250" s="461" t="s">
        <v>260</v>
      </c>
      <c r="F250" s="461" t="s">
        <v>471</v>
      </c>
      <c r="G250" s="419"/>
    </row>
    <row r="251" spans="1:7" ht="15">
      <c r="A251" s="262" t="str">
        <f t="shared" si="6"/>
        <v>Weber Asphalt plants - North (Old)    </v>
      </c>
      <c r="B251" s="461" t="s">
        <v>277</v>
      </c>
      <c r="C251" s="461" t="s">
        <v>660</v>
      </c>
      <c r="D251" s="461" t="s">
        <v>655</v>
      </c>
      <c r="E251" s="461" t="s">
        <v>260</v>
      </c>
      <c r="F251" s="461" t="s">
        <v>471</v>
      </c>
      <c r="G251" s="419"/>
    </row>
    <row r="252" spans="1:7" ht="15">
      <c r="A252" s="262" t="str">
        <f t="shared" si="6"/>
        <v>Weber Asphalt plants - O Fallon       </v>
      </c>
      <c r="B252" s="461" t="s">
        <v>277</v>
      </c>
      <c r="C252" s="461" t="s">
        <v>661</v>
      </c>
      <c r="D252" s="461" t="s">
        <v>655</v>
      </c>
      <c r="E252" s="461" t="s">
        <v>260</v>
      </c>
      <c r="F252" s="461" t="s">
        <v>471</v>
      </c>
      <c r="G252" s="419"/>
    </row>
    <row r="253" spans="1:7" ht="15">
      <c r="A253" s="262" t="str">
        <f t="shared" si="6"/>
        <v>Weber Asphalt plants - Pevely         </v>
      </c>
      <c r="B253" s="461" t="s">
        <v>277</v>
      </c>
      <c r="C253" s="461" t="s">
        <v>662</v>
      </c>
      <c r="D253" s="461" t="s">
        <v>655</v>
      </c>
      <c r="E253" s="461" t="s">
        <v>260</v>
      </c>
      <c r="F253" s="461" t="s">
        <v>471</v>
      </c>
      <c r="G253" s="419"/>
    </row>
    <row r="254" spans="1:7" ht="15">
      <c r="A254" s="262" t="str">
        <f t="shared" si="6"/>
        <v>Weber Asphalt plants - South (old)    </v>
      </c>
      <c r="B254" s="461" t="s">
        <v>277</v>
      </c>
      <c r="C254" s="461" t="s">
        <v>664</v>
      </c>
      <c r="D254" s="461" t="s">
        <v>655</v>
      </c>
      <c r="E254" s="461" t="s">
        <v>260</v>
      </c>
      <c r="F254" s="461" t="s">
        <v>471</v>
      </c>
      <c r="G254" s="419"/>
    </row>
    <row r="255" spans="1:7" ht="15">
      <c r="A255" s="262" t="str">
        <f t="shared" si="6"/>
        <v>Willard Constr. Asphalt Plants - Sleeper        </v>
      </c>
      <c r="B255" s="461" t="s">
        <v>313</v>
      </c>
      <c r="C255" s="461" t="s">
        <v>517</v>
      </c>
      <c r="D255" s="461" t="s">
        <v>667</v>
      </c>
      <c r="E255" s="461" t="s">
        <v>250</v>
      </c>
      <c r="F255" s="461" t="s">
        <v>471</v>
      </c>
      <c r="G255" s="419"/>
    </row>
    <row r="256" spans="1:7" ht="15">
      <c r="A256" s="262" t="str">
        <f t="shared" si="6"/>
        <v>Willard Constr. Asphalt Plants - St. Roberts    </v>
      </c>
      <c r="B256" s="461" t="s">
        <v>313</v>
      </c>
      <c r="C256" s="461" t="s">
        <v>668</v>
      </c>
      <c r="D256" s="461" t="s">
        <v>667</v>
      </c>
      <c r="E256" s="461" t="s">
        <v>250</v>
      </c>
      <c r="F256" s="461" t="s">
        <v>471</v>
      </c>
      <c r="G256" s="419"/>
    </row>
    <row r="257" spans="1:7" ht="30">
      <c r="A257" s="262" t="str">
        <f t="shared" si="6"/>
        <v>Jefferson Asphalt/A.P.I. Asphalt Products. Inc. - Highway 54     </v>
      </c>
      <c r="B257" s="461" t="s">
        <v>268</v>
      </c>
      <c r="C257" s="461" t="s">
        <v>592</v>
      </c>
      <c r="D257" s="461" t="s">
        <v>591</v>
      </c>
      <c r="E257" s="461" t="s">
        <v>250</v>
      </c>
      <c r="F257" s="461" t="s">
        <v>471</v>
      </c>
      <c r="G257" s="419"/>
    </row>
    <row r="258" spans="1:7" ht="30">
      <c r="A258" s="262" t="str">
        <f t="shared" si="6"/>
        <v>Jefferson Asphalt/A.P.I. Asphalt Products. Inc. - Jefferson City </v>
      </c>
      <c r="B258" s="461" t="s">
        <v>268</v>
      </c>
      <c r="C258" s="461" t="s">
        <v>549</v>
      </c>
      <c r="D258" s="461" t="s">
        <v>591</v>
      </c>
      <c r="E258" s="461" t="s">
        <v>250</v>
      </c>
      <c r="F258" s="461" t="s">
        <v>471</v>
      </c>
      <c r="G258" s="419"/>
    </row>
    <row r="259" spans="1:7" ht="30">
      <c r="A259" s="262" t="str">
        <f t="shared" si="6"/>
        <v>Jefferson Asphalt/A.P.I. Asphalt Products. Inc. - Jerome         </v>
      </c>
      <c r="B259" s="461" t="s">
        <v>268</v>
      </c>
      <c r="C259" s="461" t="s">
        <v>593</v>
      </c>
      <c r="D259" s="461" t="s">
        <v>591</v>
      </c>
      <c r="E259" s="461" t="s">
        <v>250</v>
      </c>
      <c r="F259" s="461" t="s">
        <v>471</v>
      </c>
      <c r="G259" s="419"/>
    </row>
    <row r="260" spans="1:7" ht="30">
      <c r="A260" s="262" t="str">
        <f t="shared" si="6"/>
        <v>Jefferson Asphalt/A.P.I. Asphalt Products. Inc. - Loose Creek    </v>
      </c>
      <c r="B260" s="461" t="s">
        <v>268</v>
      </c>
      <c r="C260" s="461" t="s">
        <v>579</v>
      </c>
      <c r="D260" s="461" t="s">
        <v>591</v>
      </c>
      <c r="E260" s="461" t="s">
        <v>260</v>
      </c>
      <c r="F260" s="461" t="s">
        <v>471</v>
      </c>
      <c r="G260" s="419"/>
    </row>
    <row r="261" spans="1:7" ht="30">
      <c r="A261" s="262" t="str">
        <f t="shared" si="6"/>
        <v>Jefferson Asphalt/A.P.I. Asphalt Products. Inc. - Owensville     </v>
      </c>
      <c r="B261" s="461" t="s">
        <v>268</v>
      </c>
      <c r="C261" s="461" t="s">
        <v>559</v>
      </c>
      <c r="D261" s="461" t="s">
        <v>591</v>
      </c>
      <c r="E261" s="461" t="s">
        <v>250</v>
      </c>
      <c r="F261" s="461" t="s">
        <v>468</v>
      </c>
      <c r="G261" s="419"/>
    </row>
    <row r="262" spans="1:7" ht="30">
      <c r="A262" s="262" t="str">
        <f t="shared" si="6"/>
        <v>Jefferson Asphalt/A.P.I. Asphalt Products. Inc. - Rolla          </v>
      </c>
      <c r="B262" s="461" t="s">
        <v>268</v>
      </c>
      <c r="C262" s="461" t="s">
        <v>513</v>
      </c>
      <c r="D262" s="461" t="s">
        <v>591</v>
      </c>
      <c r="E262" s="461" t="s">
        <v>260</v>
      </c>
      <c r="F262" s="461" t="s">
        <v>468</v>
      </c>
      <c r="G262" s="419"/>
    </row>
    <row r="263" spans="1:7" ht="30">
      <c r="A263" s="262" t="str">
        <f t="shared" si="6"/>
        <v>Jefferson Asphalt/A.P.I. Asphalt Products. Inc. - Rolla-Drum     </v>
      </c>
      <c r="B263" s="461" t="s">
        <v>268</v>
      </c>
      <c r="C263" s="461" t="s">
        <v>594</v>
      </c>
      <c r="D263" s="461" t="s">
        <v>591</v>
      </c>
      <c r="E263" s="461" t="s">
        <v>250</v>
      </c>
      <c r="F263" s="461" t="s">
        <v>471</v>
      </c>
      <c r="G263" s="419"/>
    </row>
    <row r="264" spans="1:7" ht="30">
      <c r="A264" s="262" t="str">
        <f t="shared" si="6"/>
        <v>Jefferson Asphalt/A.P.I. Asphalt Products. Inc. - Salem          </v>
      </c>
      <c r="B264" s="461" t="s">
        <v>268</v>
      </c>
      <c r="C264" s="461" t="s">
        <v>595</v>
      </c>
      <c r="D264" s="461" t="s">
        <v>591</v>
      </c>
      <c r="E264" s="461" t="s">
        <v>250</v>
      </c>
      <c r="F264" s="461" t="s">
        <v>468</v>
      </c>
      <c r="G264" s="419"/>
    </row>
    <row r="265" spans="1:7" ht="30">
      <c r="A265" s="262" t="str">
        <f t="shared" si="6"/>
        <v>Jefferson Asphalt/A.P.I. Asphalt Products. Inc. - Sullivan       </v>
      </c>
      <c r="B265" s="461" t="s">
        <v>268</v>
      </c>
      <c r="C265" s="461" t="s">
        <v>521</v>
      </c>
      <c r="D265" s="461" t="s">
        <v>591</v>
      </c>
      <c r="E265" s="461" t="s">
        <v>250</v>
      </c>
      <c r="F265" s="461" t="s">
        <v>471</v>
      </c>
      <c r="G265" s="419"/>
    </row>
    <row r="266" spans="1:7" ht="30">
      <c r="A266" s="262" t="str">
        <f t="shared" si="6"/>
        <v>Jokerst Paving &amp; Contracting, Inc. - Bonne Terre    </v>
      </c>
      <c r="B266" s="461" t="s">
        <v>421</v>
      </c>
      <c r="C266" s="461" t="s">
        <v>541</v>
      </c>
      <c r="D266" s="461" t="s">
        <v>596</v>
      </c>
      <c r="E266" s="461" t="s">
        <v>250</v>
      </c>
      <c r="F266" s="461" t="s">
        <v>471</v>
      </c>
      <c r="G266" s="419"/>
    </row>
    <row r="267" spans="1:7" ht="15">
      <c r="A267" s="262" t="str">
        <f t="shared" si="6"/>
        <v>Journagan Asphalt - Aldrich        </v>
      </c>
      <c r="B267" s="461" t="s">
        <v>269</v>
      </c>
      <c r="C267" s="461" t="s">
        <v>597</v>
      </c>
      <c r="D267" s="461" t="s">
        <v>598</v>
      </c>
      <c r="E267" s="461" t="s">
        <v>250</v>
      </c>
      <c r="F267" s="461" t="s">
        <v>471</v>
      </c>
      <c r="G267" s="419"/>
    </row>
    <row r="268" spans="1:7" ht="15">
      <c r="A268" s="262" t="str">
        <f t="shared" si="6"/>
        <v>Journagan Asphalt - Ava            </v>
      </c>
      <c r="B268" s="461" t="s">
        <v>269</v>
      </c>
      <c r="C268" s="461" t="s">
        <v>599</v>
      </c>
      <c r="D268" s="461" t="s">
        <v>598</v>
      </c>
      <c r="E268" s="461" t="s">
        <v>250</v>
      </c>
      <c r="F268" s="461" t="s">
        <v>468</v>
      </c>
      <c r="G268" s="419"/>
    </row>
    <row r="269" spans="1:7" ht="15">
      <c r="A269" s="262" t="str">
        <f t="shared" si="6"/>
        <v>Journagan Asphalt - Buffalo        </v>
      </c>
      <c r="B269" s="461" t="s">
        <v>269</v>
      </c>
      <c r="C269" s="461" t="s">
        <v>480</v>
      </c>
      <c r="D269" s="461" t="s">
        <v>598</v>
      </c>
      <c r="E269" s="461" t="s">
        <v>250</v>
      </c>
      <c r="F269" s="461" t="s">
        <v>468</v>
      </c>
      <c r="G269" s="419"/>
    </row>
    <row r="270" spans="1:7" ht="15">
      <c r="A270" s="262" t="str">
        <f t="shared" si="6"/>
        <v>Journagan Asphalt - Butler         </v>
      </c>
      <c r="B270" s="461" t="s">
        <v>269</v>
      </c>
      <c r="C270" s="461" t="s">
        <v>481</v>
      </c>
      <c r="D270" s="461" t="s">
        <v>598</v>
      </c>
      <c r="E270" s="461" t="s">
        <v>250</v>
      </c>
      <c r="F270" s="461" t="s">
        <v>471</v>
      </c>
      <c r="G270" s="419"/>
    </row>
    <row r="271" spans="1:7" ht="15">
      <c r="A271" s="262" t="str">
        <f t="shared" si="6"/>
        <v>Journagan Asphalt - Chesapeake     </v>
      </c>
      <c r="B271" s="461" t="s">
        <v>269</v>
      </c>
      <c r="C271" s="461" t="s">
        <v>536</v>
      </c>
      <c r="D271" s="461" t="s">
        <v>598</v>
      </c>
      <c r="E271" s="461" t="s">
        <v>250</v>
      </c>
      <c r="F271" s="461" t="s">
        <v>468</v>
      </c>
      <c r="G271" s="419"/>
    </row>
    <row r="272" spans="1:7" ht="15">
      <c r="A272" s="262" t="str">
        <f t="shared" si="6"/>
        <v>Journagan Asphalt - Dever          </v>
      </c>
      <c r="B272" s="461" t="s">
        <v>269</v>
      </c>
      <c r="C272" s="461" t="s">
        <v>600</v>
      </c>
      <c r="D272" s="461" t="s">
        <v>598</v>
      </c>
      <c r="E272" s="461" t="s">
        <v>250</v>
      </c>
      <c r="F272" s="461" t="s">
        <v>471</v>
      </c>
      <c r="G272" s="419"/>
    </row>
    <row r="273" spans="1:7" ht="15">
      <c r="A273" s="262" t="str">
        <f t="shared" si="6"/>
        <v>Journagan Asphalt - El Dorado Sprgs</v>
      </c>
      <c r="B273" s="461" t="s">
        <v>269</v>
      </c>
      <c r="C273" s="461" t="s">
        <v>448</v>
      </c>
      <c r="D273" s="461" t="s">
        <v>598</v>
      </c>
      <c r="E273" s="461" t="s">
        <v>250</v>
      </c>
      <c r="F273" s="461" t="s">
        <v>468</v>
      </c>
      <c r="G273" s="419"/>
    </row>
    <row r="274" spans="1:7" ht="15">
      <c r="A274" s="262" t="str">
        <f t="shared" si="6"/>
        <v>Journagan Asphalt - Fair Play      </v>
      </c>
      <c r="B274" s="461" t="s">
        <v>269</v>
      </c>
      <c r="C274" s="461" t="s">
        <v>601</v>
      </c>
      <c r="D274" s="461" t="s">
        <v>598</v>
      </c>
      <c r="E274" s="461" t="s">
        <v>250</v>
      </c>
      <c r="F274" s="461" t="s">
        <v>468</v>
      </c>
      <c r="G274" s="419"/>
    </row>
    <row r="275" spans="1:7" ht="15">
      <c r="A275" s="262" t="str">
        <f t="shared" si="6"/>
        <v>Journagan Asphalt - Greenfield     </v>
      </c>
      <c r="B275" s="461" t="s">
        <v>269</v>
      </c>
      <c r="C275" s="461" t="s">
        <v>762</v>
      </c>
      <c r="D275" s="461" t="s">
        <v>598</v>
      </c>
      <c r="E275" s="461" t="s">
        <v>250</v>
      </c>
      <c r="F275" s="461" t="s">
        <v>471</v>
      </c>
      <c r="G275" s="419"/>
    </row>
    <row r="276" spans="1:7" ht="15">
      <c r="A276" s="262" t="str">
        <f t="shared" si="6"/>
        <v>Journagan Asphalt - Hilda          </v>
      </c>
      <c r="B276" s="461" t="s">
        <v>269</v>
      </c>
      <c r="C276" s="461" t="s">
        <v>768</v>
      </c>
      <c r="D276" s="461" t="s">
        <v>598</v>
      </c>
      <c r="E276" s="461" t="s">
        <v>250</v>
      </c>
      <c r="F276" s="461" t="s">
        <v>471</v>
      </c>
      <c r="G276" s="419"/>
    </row>
    <row r="277" spans="1:7" ht="15">
      <c r="A277" s="262" t="str">
        <f t="shared" si="6"/>
        <v>Journagan Asphalt - Hollister      </v>
      </c>
      <c r="B277" s="461" t="s">
        <v>269</v>
      </c>
      <c r="C277" s="461" t="s">
        <v>602</v>
      </c>
      <c r="D277" s="461" t="s">
        <v>598</v>
      </c>
      <c r="E277" s="461" t="s">
        <v>250</v>
      </c>
      <c r="F277" s="461" t="s">
        <v>471</v>
      </c>
      <c r="G277" s="419"/>
    </row>
    <row r="278" spans="1:7" ht="15">
      <c r="A278" s="262" t="str">
        <f t="shared" si="6"/>
        <v>Journagan Asphalt - Jane           </v>
      </c>
      <c r="B278" s="461" t="s">
        <v>269</v>
      </c>
      <c r="C278" s="461" t="s">
        <v>603</v>
      </c>
      <c r="D278" s="461" t="s">
        <v>598</v>
      </c>
      <c r="E278" s="461" t="s">
        <v>250</v>
      </c>
      <c r="F278" s="461" t="s">
        <v>471</v>
      </c>
      <c r="G278" s="419"/>
    </row>
    <row r="279" spans="1:7" ht="15">
      <c r="A279" s="262" t="str">
        <f t="shared" si="6"/>
        <v>Journagan Asphalt - Jasper         </v>
      </c>
      <c r="B279" s="461" t="s">
        <v>269</v>
      </c>
      <c r="C279" s="461" t="s">
        <v>674</v>
      </c>
      <c r="D279" s="461" t="s">
        <v>598</v>
      </c>
      <c r="E279" s="461" t="s">
        <v>250</v>
      </c>
      <c r="F279" s="461" t="s">
        <v>471</v>
      </c>
      <c r="G279" s="419"/>
    </row>
    <row r="280" spans="1:7" ht="15">
      <c r="A280" s="262" t="str">
        <f t="shared" si="6"/>
        <v>Journagan Asphalt - Macks Creek    </v>
      </c>
      <c r="B280" s="461" t="s">
        <v>269</v>
      </c>
      <c r="C280" s="461" t="s">
        <v>683</v>
      </c>
      <c r="D280" s="461" t="s">
        <v>598</v>
      </c>
      <c r="E280" s="461" t="s">
        <v>250</v>
      </c>
      <c r="F280" s="461" t="s">
        <v>471</v>
      </c>
      <c r="G280" s="419"/>
    </row>
    <row r="281" spans="1:7" ht="15">
      <c r="A281" s="262" t="str">
        <f t="shared" si="6"/>
        <v>Journagan Asphalt - Madry          </v>
      </c>
      <c r="B281" s="461" t="s">
        <v>269</v>
      </c>
      <c r="C281" s="461" t="s">
        <v>604</v>
      </c>
      <c r="D281" s="461" t="s">
        <v>598</v>
      </c>
      <c r="E281" s="461" t="s">
        <v>250</v>
      </c>
      <c r="F281" s="461" t="s">
        <v>471</v>
      </c>
      <c r="G281" s="419"/>
    </row>
    <row r="282" spans="1:7" ht="15">
      <c r="A282" s="262" t="str">
        <f t="shared" si="6"/>
        <v>Journagan Asphalt - Marshfield     </v>
      </c>
      <c r="B282" s="461" t="s">
        <v>269</v>
      </c>
      <c r="C282" s="461" t="s">
        <v>499</v>
      </c>
      <c r="D282" s="461" t="s">
        <v>598</v>
      </c>
      <c r="E282" s="461" t="s">
        <v>250</v>
      </c>
      <c r="F282" s="461" t="s">
        <v>471</v>
      </c>
      <c r="G282" s="419"/>
    </row>
    <row r="283" spans="1:7" ht="15">
      <c r="A283" s="262" t="str">
        <f t="shared" si="6"/>
        <v>Journagan Asphalt - McCracken      </v>
      </c>
      <c r="B283" s="461" t="s">
        <v>269</v>
      </c>
      <c r="C283" s="461" t="s">
        <v>605</v>
      </c>
      <c r="D283" s="461" t="s">
        <v>598</v>
      </c>
      <c r="E283" s="461" t="s">
        <v>250</v>
      </c>
      <c r="F283" s="461" t="s">
        <v>471</v>
      </c>
      <c r="G283" s="419"/>
    </row>
    <row r="284" spans="1:7" ht="15">
      <c r="A284" s="262" t="str">
        <f t="shared" si="6"/>
        <v>Journagan Asphalt - Montevallo     </v>
      </c>
      <c r="B284" s="461" t="s">
        <v>269</v>
      </c>
      <c r="C284" s="461" t="s">
        <v>502</v>
      </c>
      <c r="D284" s="461" t="s">
        <v>598</v>
      </c>
      <c r="E284" s="461" t="s">
        <v>250</v>
      </c>
      <c r="F284" s="461" t="s">
        <v>471</v>
      </c>
      <c r="G284" s="419"/>
    </row>
    <row r="285" spans="1:7" ht="15">
      <c r="A285" s="262" t="str">
        <f t="shared" si="6"/>
        <v>Journagan Asphalt - Nemo           </v>
      </c>
      <c r="B285" s="461" t="s">
        <v>269</v>
      </c>
      <c r="C285" s="461" t="s">
        <v>606</v>
      </c>
      <c r="D285" s="461" t="s">
        <v>598</v>
      </c>
      <c r="E285" s="461" t="s">
        <v>250</v>
      </c>
      <c r="F285" s="461" t="s">
        <v>471</v>
      </c>
      <c r="G285" s="419"/>
    </row>
    <row r="286" spans="1:7" ht="15">
      <c r="A286" s="262" t="str">
        <f t="shared" si="6"/>
        <v>Journagan Asphalt - Neosho         </v>
      </c>
      <c r="B286" s="461" t="s">
        <v>269</v>
      </c>
      <c r="C286" s="461" t="s">
        <v>681</v>
      </c>
      <c r="D286" s="461" t="s">
        <v>598</v>
      </c>
      <c r="E286" s="461" t="s">
        <v>250</v>
      </c>
      <c r="F286" s="461" t="s">
        <v>471</v>
      </c>
      <c r="G286" s="419"/>
    </row>
    <row r="287" spans="1:7" ht="15">
      <c r="A287" s="262" t="str">
        <f t="shared" si="6"/>
        <v>Journagan Asphalt - Ozark          </v>
      </c>
      <c r="B287" s="461" t="s">
        <v>269</v>
      </c>
      <c r="C287" s="461" t="s">
        <v>607</v>
      </c>
      <c r="D287" s="461" t="s">
        <v>598</v>
      </c>
      <c r="E287" s="461" t="s">
        <v>250</v>
      </c>
      <c r="F287" s="461" t="s">
        <v>471</v>
      </c>
      <c r="G287" s="419"/>
    </row>
    <row r="288" spans="1:7" ht="15">
      <c r="A288" s="262" t="str">
        <f t="shared" si="6"/>
        <v>Journagan Asphalt - Purdy          </v>
      </c>
      <c r="B288" s="461" t="s">
        <v>269</v>
      </c>
      <c r="C288" s="461" t="s">
        <v>511</v>
      </c>
      <c r="D288" s="461" t="s">
        <v>598</v>
      </c>
      <c r="E288" s="461" t="s">
        <v>250</v>
      </c>
      <c r="F288" s="461" t="s">
        <v>471</v>
      </c>
      <c r="G288" s="419"/>
    </row>
    <row r="289" spans="1:7" ht="15">
      <c r="A289" s="262" t="str">
        <f t="shared" si="6"/>
        <v>Journagan Asphalt - Reeds          </v>
      </c>
      <c r="B289" s="461" t="s">
        <v>269</v>
      </c>
      <c r="C289" s="461" t="s">
        <v>608</v>
      </c>
      <c r="D289" s="461" t="s">
        <v>598</v>
      </c>
      <c r="E289" s="461" t="s">
        <v>250</v>
      </c>
      <c r="F289" s="461" t="s">
        <v>471</v>
      </c>
      <c r="G289" s="419"/>
    </row>
    <row r="290" spans="1:7" ht="15">
      <c r="A290" s="262" t="str">
        <f t="shared" si="6"/>
        <v>Journagan Asphalt - Reeds Spring   </v>
      </c>
      <c r="B290" s="461" t="s">
        <v>269</v>
      </c>
      <c r="C290" s="461" t="s">
        <v>609</v>
      </c>
      <c r="D290" s="461" t="s">
        <v>598</v>
      </c>
      <c r="E290" s="461" t="s">
        <v>250</v>
      </c>
      <c r="F290" s="461" t="s">
        <v>468</v>
      </c>
      <c r="G290" s="419"/>
    </row>
    <row r="291" spans="1:7" ht="15">
      <c r="A291" s="262" t="str">
        <f aca="true" t="shared" si="7" ref="A291:A354">B291&amp;" - "&amp;C291</f>
        <v>Journagan Asphalt - Spencer        </v>
      </c>
      <c r="B291" s="461" t="s">
        <v>269</v>
      </c>
      <c r="C291" s="461" t="s">
        <v>610</v>
      </c>
      <c r="D291" s="461" t="s">
        <v>598</v>
      </c>
      <c r="E291" s="461" t="s">
        <v>250</v>
      </c>
      <c r="F291" s="461" t="s">
        <v>471</v>
      </c>
      <c r="G291" s="419"/>
    </row>
    <row r="292" spans="1:7" ht="15">
      <c r="A292" s="262" t="str">
        <f t="shared" si="7"/>
        <v>Journagan Asphalt - Stockton       </v>
      </c>
      <c r="B292" s="461" t="s">
        <v>269</v>
      </c>
      <c r="C292" s="461" t="s">
        <v>520</v>
      </c>
      <c r="D292" s="461" t="s">
        <v>598</v>
      </c>
      <c r="E292" s="461" t="s">
        <v>250</v>
      </c>
      <c r="F292" s="461" t="s">
        <v>471</v>
      </c>
      <c r="G292" s="419"/>
    </row>
    <row r="293" spans="1:7" ht="15">
      <c r="A293" s="262" t="str">
        <f t="shared" si="7"/>
        <v>Journagan Asphalt - Thayer         </v>
      </c>
      <c r="B293" s="461" t="s">
        <v>269</v>
      </c>
      <c r="C293" s="461" t="s">
        <v>719</v>
      </c>
      <c r="D293" s="461" t="s">
        <v>598</v>
      </c>
      <c r="E293" s="461" t="s">
        <v>250</v>
      </c>
      <c r="F293" s="461" t="s">
        <v>471</v>
      </c>
      <c r="G293" s="419"/>
    </row>
    <row r="294" spans="1:7" ht="15">
      <c r="A294" s="262" t="str">
        <f t="shared" si="7"/>
        <v>Journagan Asphalt - Wheatland      </v>
      </c>
      <c r="B294" s="461" t="s">
        <v>269</v>
      </c>
      <c r="C294" s="461" t="s">
        <v>527</v>
      </c>
      <c r="D294" s="461" t="s">
        <v>598</v>
      </c>
      <c r="E294" s="461" t="s">
        <v>250</v>
      </c>
      <c r="F294" s="461" t="s">
        <v>471</v>
      </c>
      <c r="G294" s="419"/>
    </row>
    <row r="295" spans="1:7" ht="15">
      <c r="A295" s="262" t="str">
        <f t="shared" si="7"/>
        <v>Journagan Asphalt - Willow Springs </v>
      </c>
      <c r="B295" s="461" t="s">
        <v>269</v>
      </c>
      <c r="C295" s="461" t="s">
        <v>529</v>
      </c>
      <c r="D295" s="461" t="s">
        <v>598</v>
      </c>
      <c r="E295" s="461" t="s">
        <v>250</v>
      </c>
      <c r="F295" s="461" t="s">
        <v>471</v>
      </c>
      <c r="G295" s="419"/>
    </row>
    <row r="296" spans="1:7" ht="15">
      <c r="A296" s="262" t="str">
        <f t="shared" si="7"/>
        <v>Lafarge Asphalt Plants - Dresden        </v>
      </c>
      <c r="B296" s="461" t="s">
        <v>685</v>
      </c>
      <c r="C296" s="461" t="s">
        <v>686</v>
      </c>
      <c r="D296" s="461" t="s">
        <v>687</v>
      </c>
      <c r="E296" s="461" t="s">
        <v>260</v>
      </c>
      <c r="F296" s="461" t="s">
        <v>468</v>
      </c>
      <c r="G296" s="419"/>
    </row>
    <row r="297" spans="1:7" ht="15">
      <c r="A297" s="262" t="str">
        <f t="shared" si="7"/>
        <v>Lead Belt Asphalt - Desloge        </v>
      </c>
      <c r="B297" s="461" t="s">
        <v>270</v>
      </c>
      <c r="C297" s="461" t="s">
        <v>611</v>
      </c>
      <c r="D297" s="461" t="s">
        <v>613</v>
      </c>
      <c r="E297" s="461" t="s">
        <v>250</v>
      </c>
      <c r="F297" s="461" t="s">
        <v>471</v>
      </c>
      <c r="G297" s="419"/>
    </row>
    <row r="298" spans="1:7" ht="15">
      <c r="A298" s="262" t="str">
        <f t="shared" si="7"/>
        <v>Lead Belt Asphalt - Elvins         </v>
      </c>
      <c r="B298" s="461" t="s">
        <v>270</v>
      </c>
      <c r="C298" s="461" t="s">
        <v>614</v>
      </c>
      <c r="D298" s="461" t="s">
        <v>613</v>
      </c>
      <c r="E298" s="461" t="s">
        <v>250</v>
      </c>
      <c r="F298" s="461" t="s">
        <v>471</v>
      </c>
      <c r="G298" s="419"/>
    </row>
    <row r="299" spans="1:7" ht="30">
      <c r="A299" s="262" t="str">
        <f t="shared" si="7"/>
        <v>Leavenworth Asphalt Materials, LLC - Kansas         </v>
      </c>
      <c r="B299" s="461" t="s">
        <v>756</v>
      </c>
      <c r="C299" s="461" t="s">
        <v>757</v>
      </c>
      <c r="D299" s="461" t="s">
        <v>758</v>
      </c>
      <c r="E299" s="461" t="s">
        <v>250</v>
      </c>
      <c r="F299" s="461" t="s">
        <v>471</v>
      </c>
      <c r="G299" s="419"/>
    </row>
    <row r="300" spans="1:7" ht="15">
      <c r="A300" s="262" t="str">
        <f t="shared" si="7"/>
        <v>Magruder Paving, LLC - Arab           </v>
      </c>
      <c r="B300" s="461" t="s">
        <v>755</v>
      </c>
      <c r="C300" s="461" t="s">
        <v>795</v>
      </c>
      <c r="D300" s="461" t="s">
        <v>615</v>
      </c>
      <c r="E300" s="461" t="s">
        <v>250</v>
      </c>
      <c r="F300" s="461" t="s">
        <v>471</v>
      </c>
      <c r="G300" s="419"/>
    </row>
    <row r="301" spans="1:7" ht="15">
      <c r="A301" s="262" t="str">
        <f t="shared" si="7"/>
        <v>Magruder Paving, LLC - Auxvasse       </v>
      </c>
      <c r="B301" s="461" t="s">
        <v>755</v>
      </c>
      <c r="C301" s="461" t="s">
        <v>470</v>
      </c>
      <c r="D301" s="461" t="s">
        <v>615</v>
      </c>
      <c r="E301" s="461" t="s">
        <v>250</v>
      </c>
      <c r="F301" s="461" t="s">
        <v>471</v>
      </c>
      <c r="G301" s="419"/>
    </row>
    <row r="302" spans="1:7" ht="15">
      <c r="A302" s="262" t="str">
        <f t="shared" si="7"/>
        <v>Magruder Paving, LLC - Big Spring     </v>
      </c>
      <c r="B302" s="461" t="s">
        <v>755</v>
      </c>
      <c r="C302" s="461" t="s">
        <v>759</v>
      </c>
      <c r="D302" s="461" t="s">
        <v>615</v>
      </c>
      <c r="E302" s="461" t="s">
        <v>250</v>
      </c>
      <c r="F302" s="461" t="s">
        <v>471</v>
      </c>
      <c r="G302" s="419"/>
    </row>
    <row r="303" spans="1:7" ht="15">
      <c r="A303" s="262" t="str">
        <f t="shared" si="7"/>
        <v>Magruder Paving, LLC - Bourbon        </v>
      </c>
      <c r="B303" s="461" t="s">
        <v>755</v>
      </c>
      <c r="C303" s="461" t="s">
        <v>619</v>
      </c>
      <c r="D303" s="461" t="s">
        <v>615</v>
      </c>
      <c r="E303" s="461" t="s">
        <v>260</v>
      </c>
      <c r="F303" s="461" t="s">
        <v>471</v>
      </c>
      <c r="G303" s="419"/>
    </row>
    <row r="304" spans="1:7" ht="15">
      <c r="A304" s="262" t="str">
        <f t="shared" si="7"/>
        <v>Magruder Paving, LLC - Brickey Stone  </v>
      </c>
      <c r="B304" s="461" t="s">
        <v>755</v>
      </c>
      <c r="C304" s="461" t="s">
        <v>701</v>
      </c>
      <c r="D304" s="461" t="s">
        <v>615</v>
      </c>
      <c r="E304" s="461" t="s">
        <v>250</v>
      </c>
      <c r="F304" s="461" t="s">
        <v>471</v>
      </c>
      <c r="G304" s="419"/>
    </row>
    <row r="305" spans="1:7" ht="15">
      <c r="A305" s="262" t="str">
        <f t="shared" si="7"/>
        <v>Magruder Paving, LLC - Eldon          </v>
      </c>
      <c r="B305" s="461" t="s">
        <v>755</v>
      </c>
      <c r="C305" s="461" t="s">
        <v>703</v>
      </c>
      <c r="D305" s="461" t="s">
        <v>615</v>
      </c>
      <c r="E305" s="461" t="s">
        <v>260</v>
      </c>
      <c r="F305" s="461" t="s">
        <v>471</v>
      </c>
      <c r="G305" s="419"/>
    </row>
    <row r="306" spans="1:7" ht="15">
      <c r="A306" s="262" t="str">
        <f t="shared" si="7"/>
        <v>Magruder Paving, LLC - Fisk           </v>
      </c>
      <c r="B306" s="461" t="s">
        <v>755</v>
      </c>
      <c r="C306" s="461" t="s">
        <v>769</v>
      </c>
      <c r="D306" s="461" t="s">
        <v>615</v>
      </c>
      <c r="E306" s="461" t="s">
        <v>250</v>
      </c>
      <c r="F306" s="461" t="s">
        <v>471</v>
      </c>
      <c r="G306" s="419"/>
    </row>
    <row r="307" spans="1:7" ht="15">
      <c r="A307" s="262" t="str">
        <f t="shared" si="7"/>
        <v>Magruder Paving, LLC - Gravois Mills  </v>
      </c>
      <c r="B307" s="461" t="s">
        <v>755</v>
      </c>
      <c r="C307" s="461" t="s">
        <v>797</v>
      </c>
      <c r="D307" s="461" t="s">
        <v>615</v>
      </c>
      <c r="E307" s="461" t="s">
        <v>250</v>
      </c>
      <c r="F307" s="461" t="s">
        <v>471</v>
      </c>
      <c r="G307" s="419"/>
    </row>
    <row r="308" spans="1:7" ht="15">
      <c r="A308" s="262" t="str">
        <f t="shared" si="7"/>
        <v>Magruder Paving, LLC - Greenville     </v>
      </c>
      <c r="B308" s="461" t="s">
        <v>755</v>
      </c>
      <c r="C308" s="461" t="s">
        <v>713</v>
      </c>
      <c r="D308" s="461" t="s">
        <v>615</v>
      </c>
      <c r="E308" s="461" t="s">
        <v>260</v>
      </c>
      <c r="F308" s="461" t="s">
        <v>471</v>
      </c>
      <c r="G308" s="419"/>
    </row>
    <row r="309" spans="1:7" ht="15">
      <c r="A309" s="262" t="str">
        <f t="shared" si="7"/>
        <v>Magruder Paving, LLC - Hayti          </v>
      </c>
      <c r="B309" s="461" t="s">
        <v>755</v>
      </c>
      <c r="C309" s="461" t="s">
        <v>707</v>
      </c>
      <c r="D309" s="461" t="s">
        <v>615</v>
      </c>
      <c r="E309" s="461" t="s">
        <v>250</v>
      </c>
      <c r="F309" s="461" t="s">
        <v>471</v>
      </c>
      <c r="G309" s="419"/>
    </row>
    <row r="310" spans="1:7" ht="15">
      <c r="A310" s="262" t="str">
        <f t="shared" si="7"/>
        <v>Magruder Paving, LLC - Holt Summit    </v>
      </c>
      <c r="B310" s="461" t="s">
        <v>755</v>
      </c>
      <c r="C310" s="461" t="s">
        <v>711</v>
      </c>
      <c r="D310" s="461" t="s">
        <v>615</v>
      </c>
      <c r="E310" s="461" t="s">
        <v>250</v>
      </c>
      <c r="F310" s="461" t="s">
        <v>471</v>
      </c>
      <c r="G310" s="419"/>
    </row>
    <row r="311" spans="1:7" ht="15">
      <c r="A311" s="262" t="str">
        <f t="shared" si="7"/>
        <v>Magruder Paving, LLC - Knob Lick      </v>
      </c>
      <c r="B311" s="461" t="s">
        <v>755</v>
      </c>
      <c r="C311" s="461" t="s">
        <v>706</v>
      </c>
      <c r="D311" s="461" t="s">
        <v>615</v>
      </c>
      <c r="E311" s="461" t="s">
        <v>250</v>
      </c>
      <c r="F311" s="461" t="s">
        <v>471</v>
      </c>
      <c r="G311" s="419"/>
    </row>
    <row r="312" spans="1:7" ht="15">
      <c r="A312" s="262" t="str">
        <f t="shared" si="7"/>
        <v>Magruder Paving, LLC - Linn           </v>
      </c>
      <c r="B312" s="461" t="s">
        <v>755</v>
      </c>
      <c r="C312" s="461" t="s">
        <v>493</v>
      </c>
      <c r="D312" s="461" t="s">
        <v>615</v>
      </c>
      <c r="E312" s="461" t="s">
        <v>250</v>
      </c>
      <c r="F312" s="461" t="s">
        <v>471</v>
      </c>
      <c r="G312" s="419"/>
    </row>
    <row r="313" spans="1:7" ht="15">
      <c r="A313" s="262" t="str">
        <f t="shared" si="7"/>
        <v>Magruder Paving, LLC - Lodi           </v>
      </c>
      <c r="B313" s="461" t="s">
        <v>755</v>
      </c>
      <c r="C313" s="461" t="s">
        <v>551</v>
      </c>
      <c r="D313" s="461" t="s">
        <v>615</v>
      </c>
      <c r="E313" s="461" t="s">
        <v>250</v>
      </c>
      <c r="F313" s="461" t="s">
        <v>471</v>
      </c>
      <c r="G313" s="419"/>
    </row>
    <row r="314" spans="1:7" ht="15">
      <c r="A314" s="262" t="str">
        <f t="shared" si="7"/>
        <v>Magruder Paving, LLC - Malden         </v>
      </c>
      <c r="B314" s="461" t="s">
        <v>755</v>
      </c>
      <c r="C314" s="461" t="s">
        <v>716</v>
      </c>
      <c r="D314" s="461" t="s">
        <v>615</v>
      </c>
      <c r="E314" s="461" t="s">
        <v>250</v>
      </c>
      <c r="F314" s="461" t="s">
        <v>471</v>
      </c>
      <c r="G314" s="419"/>
    </row>
    <row r="315" spans="1:7" ht="15">
      <c r="A315" s="262" t="str">
        <f t="shared" si="7"/>
        <v>Magruder Paving, LLC - Old Monroe     </v>
      </c>
      <c r="B315" s="461" t="s">
        <v>755</v>
      </c>
      <c r="C315" s="461" t="s">
        <v>557</v>
      </c>
      <c r="D315" s="461" t="s">
        <v>615</v>
      </c>
      <c r="E315" s="461" t="s">
        <v>260</v>
      </c>
      <c r="F315" s="461" t="s">
        <v>471</v>
      </c>
      <c r="G315" s="419"/>
    </row>
    <row r="316" spans="1:7" ht="15">
      <c r="A316" s="262" t="str">
        <f t="shared" si="7"/>
        <v>Magruder Paving, LLC - Patton         </v>
      </c>
      <c r="B316" s="461" t="s">
        <v>755</v>
      </c>
      <c r="C316" s="461" t="s">
        <v>798</v>
      </c>
      <c r="D316" s="461" t="s">
        <v>615</v>
      </c>
      <c r="E316" s="461" t="s">
        <v>250</v>
      </c>
      <c r="F316" s="461" t="s">
        <v>471</v>
      </c>
      <c r="G316" s="419"/>
    </row>
    <row r="317" spans="1:7" ht="15">
      <c r="A317" s="262" t="str">
        <f t="shared" si="7"/>
        <v>Magruder Paving, LLC - Rolla          </v>
      </c>
      <c r="B317" s="461" t="s">
        <v>755</v>
      </c>
      <c r="C317" s="461" t="s">
        <v>513</v>
      </c>
      <c r="D317" s="461" t="s">
        <v>615</v>
      </c>
      <c r="E317" s="461" t="s">
        <v>250</v>
      </c>
      <c r="F317" s="461" t="s">
        <v>471</v>
      </c>
      <c r="G317" s="419"/>
    </row>
    <row r="318" spans="1:7" ht="15">
      <c r="A318" s="262" t="str">
        <f t="shared" si="7"/>
        <v>Magruder Paving, LLC - Salem          </v>
      </c>
      <c r="B318" s="461" t="s">
        <v>755</v>
      </c>
      <c r="C318" s="461" t="s">
        <v>595</v>
      </c>
      <c r="D318" s="461" t="s">
        <v>615</v>
      </c>
      <c r="E318" s="461" t="s">
        <v>250</v>
      </c>
      <c r="F318" s="461" t="s">
        <v>471</v>
      </c>
      <c r="G318" s="419"/>
    </row>
    <row r="319" spans="1:7" ht="15">
      <c r="A319" s="262" t="str">
        <f t="shared" si="7"/>
        <v>Magruder Paving, LLC - Shelbina       </v>
      </c>
      <c r="B319" s="461" t="s">
        <v>755</v>
      </c>
      <c r="C319" s="461" t="s">
        <v>684</v>
      </c>
      <c r="D319" s="461" t="s">
        <v>615</v>
      </c>
      <c r="E319" s="461" t="s">
        <v>260</v>
      </c>
      <c r="F319" s="461" t="s">
        <v>471</v>
      </c>
      <c r="G319" s="419"/>
    </row>
    <row r="320" spans="1:7" ht="15">
      <c r="A320" s="262" t="str">
        <f t="shared" si="7"/>
        <v>Magruder Paving, LLC - Troy           </v>
      </c>
      <c r="B320" s="461" t="s">
        <v>755</v>
      </c>
      <c r="C320" s="461" t="s">
        <v>573</v>
      </c>
      <c r="D320" s="461" t="s">
        <v>615</v>
      </c>
      <c r="E320" s="461" t="s">
        <v>260</v>
      </c>
      <c r="F320" s="461" t="s">
        <v>471</v>
      </c>
      <c r="G320" s="419"/>
    </row>
    <row r="321" spans="1:7" ht="15">
      <c r="A321" s="262" t="str">
        <f t="shared" si="7"/>
        <v>Magruder Paving, LLC - Union          </v>
      </c>
      <c r="B321" s="461" t="s">
        <v>755</v>
      </c>
      <c r="C321" s="461" t="s">
        <v>665</v>
      </c>
      <c r="D321" s="461" t="s">
        <v>615</v>
      </c>
      <c r="E321" s="461" t="s">
        <v>250</v>
      </c>
      <c r="F321" s="461" t="s">
        <v>471</v>
      </c>
      <c r="G321" s="419"/>
    </row>
    <row r="322" spans="1:7" ht="15">
      <c r="A322" s="262" t="str">
        <f t="shared" si="7"/>
        <v>Mid Missouri Asphalt - St. Clair      </v>
      </c>
      <c r="B322" s="461" t="s">
        <v>314</v>
      </c>
      <c r="C322" s="461" t="s">
        <v>616</v>
      </c>
      <c r="D322" s="461" t="s">
        <v>617</v>
      </c>
      <c r="E322" s="461" t="s">
        <v>260</v>
      </c>
      <c r="F322" s="461" t="s">
        <v>471</v>
      </c>
      <c r="G322" s="419"/>
    </row>
    <row r="323" spans="1:7" ht="30">
      <c r="A323" s="262" t="str">
        <f t="shared" si="7"/>
        <v>Mineral Area Asphalt, Bonne Terre - Bonne Terre    </v>
      </c>
      <c r="B323" s="461" t="s">
        <v>403</v>
      </c>
      <c r="C323" s="461" t="s">
        <v>541</v>
      </c>
      <c r="D323" s="461" t="s">
        <v>618</v>
      </c>
      <c r="E323" s="461" t="s">
        <v>250</v>
      </c>
      <c r="F323" s="461" t="s">
        <v>471</v>
      </c>
      <c r="G323" s="419"/>
    </row>
    <row r="324" spans="1:7" ht="15">
      <c r="A324" s="262" t="str">
        <f t="shared" si="7"/>
        <v>N.B. West Asphalt - Bourbon        </v>
      </c>
      <c r="B324" s="461" t="s">
        <v>702</v>
      </c>
      <c r="C324" s="461" t="s">
        <v>619</v>
      </c>
      <c r="D324" s="461" t="s">
        <v>620</v>
      </c>
      <c r="E324" s="461" t="s">
        <v>260</v>
      </c>
      <c r="F324" s="461" t="s">
        <v>471</v>
      </c>
      <c r="G324" s="419"/>
    </row>
    <row r="325" spans="1:7" ht="15">
      <c r="A325" s="262" t="str">
        <f t="shared" si="7"/>
        <v>N.B. West Asphalt - Cuba           </v>
      </c>
      <c r="B325" s="461" t="s">
        <v>702</v>
      </c>
      <c r="C325" s="461" t="s">
        <v>590</v>
      </c>
      <c r="D325" s="461" t="s">
        <v>620</v>
      </c>
      <c r="E325" s="461" t="s">
        <v>250</v>
      </c>
      <c r="F325" s="461" t="s">
        <v>471</v>
      </c>
      <c r="G325" s="419"/>
    </row>
    <row r="326" spans="1:7" ht="15">
      <c r="A326" s="262" t="str">
        <f t="shared" si="7"/>
        <v>N.B. West Asphalt - Desloge        </v>
      </c>
      <c r="B326" s="461" t="s">
        <v>702</v>
      </c>
      <c r="C326" s="461" t="s">
        <v>611</v>
      </c>
      <c r="D326" s="461" t="s">
        <v>620</v>
      </c>
      <c r="E326" s="461" t="s">
        <v>250</v>
      </c>
      <c r="F326" s="461" t="s">
        <v>468</v>
      </c>
      <c r="G326" s="419"/>
    </row>
    <row r="327" spans="1:7" ht="15">
      <c r="A327" s="262" t="str">
        <f t="shared" si="7"/>
        <v>N.B. West Asphalt - House Springs  </v>
      </c>
      <c r="B327" s="461" t="s">
        <v>702</v>
      </c>
      <c r="C327" s="461" t="s">
        <v>621</v>
      </c>
      <c r="D327" s="461" t="s">
        <v>620</v>
      </c>
      <c r="E327" s="461" t="s">
        <v>250</v>
      </c>
      <c r="F327" s="461" t="s">
        <v>471</v>
      </c>
      <c r="G327" s="419"/>
    </row>
    <row r="328" spans="1:7" ht="15">
      <c r="A328" s="262" t="str">
        <f t="shared" si="7"/>
        <v>N.B. West Asphalt - Owensville     </v>
      </c>
      <c r="B328" s="461" t="s">
        <v>702</v>
      </c>
      <c r="C328" s="461" t="s">
        <v>559</v>
      </c>
      <c r="D328" s="461" t="s">
        <v>620</v>
      </c>
      <c r="E328" s="461" t="s">
        <v>250</v>
      </c>
      <c r="F328" s="461" t="s">
        <v>468</v>
      </c>
      <c r="G328" s="419"/>
    </row>
    <row r="329" spans="1:6" ht="15">
      <c r="A329" s="262" t="str">
        <f t="shared" si="7"/>
        <v>N.B. West Asphalt - Pacific        </v>
      </c>
      <c r="B329" s="461" t="s">
        <v>702</v>
      </c>
      <c r="C329" s="461" t="s">
        <v>622</v>
      </c>
      <c r="D329" s="461" t="s">
        <v>620</v>
      </c>
      <c r="E329" s="461" t="s">
        <v>250</v>
      </c>
      <c r="F329" s="461" t="s">
        <v>471</v>
      </c>
    </row>
    <row r="330" spans="1:6" ht="15">
      <c r="A330" s="262" t="str">
        <f t="shared" si="7"/>
        <v>N.B. West Asphalt - Rolla          </v>
      </c>
      <c r="B330" s="461" t="s">
        <v>702</v>
      </c>
      <c r="C330" s="461" t="s">
        <v>513</v>
      </c>
      <c r="D330" s="461" t="s">
        <v>620</v>
      </c>
      <c r="E330" s="461" t="s">
        <v>250</v>
      </c>
      <c r="F330" s="461" t="s">
        <v>471</v>
      </c>
    </row>
    <row r="331" spans="1:6" ht="15">
      <c r="A331" s="262" t="str">
        <f t="shared" si="7"/>
        <v>N.B. West Asphalt - Warrenton      </v>
      </c>
      <c r="B331" s="461" t="s">
        <v>702</v>
      </c>
      <c r="C331" s="461" t="s">
        <v>525</v>
      </c>
      <c r="D331" s="461" t="s">
        <v>620</v>
      </c>
      <c r="E331" s="461" t="s">
        <v>250</v>
      </c>
      <c r="F331" s="461" t="s">
        <v>468</v>
      </c>
    </row>
    <row r="332" spans="1:6" ht="15">
      <c r="A332" s="262" t="str">
        <f t="shared" si="7"/>
        <v>Norris Asphalt Paving - Bethany        </v>
      </c>
      <c r="B332" s="461" t="s">
        <v>271</v>
      </c>
      <c r="C332" s="461" t="s">
        <v>474</v>
      </c>
      <c r="D332" s="461" t="s">
        <v>623</v>
      </c>
      <c r="E332" s="461" t="s">
        <v>250</v>
      </c>
      <c r="F332" s="461" t="s">
        <v>471</v>
      </c>
    </row>
    <row r="333" spans="1:6" ht="15">
      <c r="A333" s="262" t="str">
        <f t="shared" si="7"/>
        <v>Norris Asphalt Paving - Blue Mound     </v>
      </c>
      <c r="B333" s="461" t="s">
        <v>271</v>
      </c>
      <c r="C333" s="461" t="s">
        <v>476</v>
      </c>
      <c r="D333" s="461" t="s">
        <v>623</v>
      </c>
      <c r="E333" s="461" t="s">
        <v>250</v>
      </c>
      <c r="F333" s="461" t="s">
        <v>468</v>
      </c>
    </row>
    <row r="334" spans="1:6" ht="15">
      <c r="A334" s="262" t="str">
        <f t="shared" si="7"/>
        <v>Norris Asphalt Paving - Corning AC     </v>
      </c>
      <c r="B334" s="461" t="s">
        <v>271</v>
      </c>
      <c r="C334" s="461" t="s">
        <v>624</v>
      </c>
      <c r="D334" s="461" t="s">
        <v>623</v>
      </c>
      <c r="E334" s="461" t="s">
        <v>250</v>
      </c>
      <c r="F334" s="461" t="s">
        <v>468</v>
      </c>
    </row>
    <row r="335" spans="1:6" ht="15">
      <c r="A335" s="262" t="str">
        <f t="shared" si="7"/>
        <v>Norris Asphalt Paving - Craig          </v>
      </c>
      <c r="B335" s="461" t="s">
        <v>271</v>
      </c>
      <c r="C335" s="461" t="s">
        <v>625</v>
      </c>
      <c r="D335" s="461" t="s">
        <v>623</v>
      </c>
      <c r="E335" s="461" t="s">
        <v>250</v>
      </c>
      <c r="F335" s="461" t="s">
        <v>468</v>
      </c>
    </row>
    <row r="336" spans="1:6" ht="15">
      <c r="A336" s="262" t="str">
        <f t="shared" si="7"/>
        <v>Norris Asphalt Paving - Gallatin       </v>
      </c>
      <c r="B336" s="461" t="s">
        <v>271</v>
      </c>
      <c r="C336" s="461" t="s">
        <v>484</v>
      </c>
      <c r="D336" s="461" t="s">
        <v>623</v>
      </c>
      <c r="E336" s="461" t="s">
        <v>250</v>
      </c>
      <c r="F336" s="461" t="s">
        <v>468</v>
      </c>
    </row>
    <row r="337" spans="1:6" ht="15">
      <c r="A337" s="262" t="str">
        <f t="shared" si="7"/>
        <v>Norris Asphalt Paving - Graham         </v>
      </c>
      <c r="B337" s="461" t="s">
        <v>271</v>
      </c>
      <c r="C337" s="461" t="s">
        <v>486</v>
      </c>
      <c r="D337" s="461" t="s">
        <v>623</v>
      </c>
      <c r="E337" s="461" t="s">
        <v>250</v>
      </c>
      <c r="F337" s="461" t="s">
        <v>468</v>
      </c>
    </row>
    <row r="338" spans="1:6" ht="15">
      <c r="A338" s="262" t="str">
        <f t="shared" si="7"/>
        <v>Norris Asphalt Paving - Jct I-29 &amp;Rt111</v>
      </c>
      <c r="B338" s="461" t="s">
        <v>271</v>
      </c>
      <c r="C338" s="461" t="s">
        <v>302</v>
      </c>
      <c r="D338" s="461" t="s">
        <v>623</v>
      </c>
      <c r="E338" s="461" t="s">
        <v>250</v>
      </c>
      <c r="F338" s="461" t="s">
        <v>468</v>
      </c>
    </row>
    <row r="339" spans="1:6" ht="15">
      <c r="A339" s="262" t="str">
        <f t="shared" si="7"/>
        <v>Norris Asphalt Paving - Jct I-35 &amp; Rt 6</v>
      </c>
      <c r="B339" s="461" t="s">
        <v>271</v>
      </c>
      <c r="C339" s="461" t="s">
        <v>446</v>
      </c>
      <c r="D339" s="461" t="s">
        <v>623</v>
      </c>
      <c r="E339" s="461" t="s">
        <v>250</v>
      </c>
      <c r="F339" s="461" t="s">
        <v>468</v>
      </c>
    </row>
    <row r="340" spans="1:6" ht="15">
      <c r="A340" s="262" t="str">
        <f t="shared" si="7"/>
        <v>Norris Asphalt Paving - Maitland       </v>
      </c>
      <c r="B340" s="461" t="s">
        <v>271</v>
      </c>
      <c r="C340" s="461" t="s">
        <v>626</v>
      </c>
      <c r="D340" s="461" t="s">
        <v>623</v>
      </c>
      <c r="E340" s="461" t="s">
        <v>250</v>
      </c>
      <c r="F340" s="461" t="s">
        <v>468</v>
      </c>
    </row>
    <row r="341" spans="1:6" ht="15">
      <c r="A341" s="262" t="str">
        <f t="shared" si="7"/>
        <v>Norris Asphalt Paving - Maryville      </v>
      </c>
      <c r="B341" s="461" t="s">
        <v>271</v>
      </c>
      <c r="C341" s="461" t="s">
        <v>576</v>
      </c>
      <c r="D341" s="461" t="s">
        <v>623</v>
      </c>
      <c r="E341" s="461" t="s">
        <v>250</v>
      </c>
      <c r="F341" s="461" t="s">
        <v>471</v>
      </c>
    </row>
    <row r="342" spans="1:6" ht="15">
      <c r="A342" s="262" t="str">
        <f t="shared" si="7"/>
        <v>Norris Asphalt Paving - Mercer         </v>
      </c>
      <c r="B342" s="461" t="s">
        <v>271</v>
      </c>
      <c r="C342" s="461" t="s">
        <v>554</v>
      </c>
      <c r="D342" s="461" t="s">
        <v>623</v>
      </c>
      <c r="E342" s="461" t="s">
        <v>250</v>
      </c>
      <c r="F342" s="461" t="s">
        <v>468</v>
      </c>
    </row>
    <row r="343" spans="1:6" ht="15">
      <c r="A343" s="262" t="str">
        <f t="shared" si="7"/>
        <v>Norris Asphalt Paving - Milan          </v>
      </c>
      <c r="B343" s="461" t="s">
        <v>271</v>
      </c>
      <c r="C343" s="461" t="s">
        <v>627</v>
      </c>
      <c r="D343" s="461" t="s">
        <v>623</v>
      </c>
      <c r="E343" s="461" t="s">
        <v>250</v>
      </c>
      <c r="F343" s="461" t="s">
        <v>468</v>
      </c>
    </row>
    <row r="344" spans="1:6" ht="15">
      <c r="A344" s="262" t="str">
        <f t="shared" si="7"/>
        <v>Norris Asphalt Paving - Nettleton      </v>
      </c>
      <c r="B344" s="461" t="s">
        <v>271</v>
      </c>
      <c r="C344" s="461" t="s">
        <v>505</v>
      </c>
      <c r="D344" s="461" t="s">
        <v>623</v>
      </c>
      <c r="E344" s="461" t="s">
        <v>250</v>
      </c>
      <c r="F344" s="461" t="s">
        <v>468</v>
      </c>
    </row>
    <row r="345" spans="1:6" ht="15">
      <c r="A345" s="262" t="str">
        <f t="shared" si="7"/>
        <v>Norris Asphalt Paving - New Point      </v>
      </c>
      <c r="B345" s="461" t="s">
        <v>271</v>
      </c>
      <c r="C345" s="461" t="s">
        <v>506</v>
      </c>
      <c r="D345" s="461" t="s">
        <v>623</v>
      </c>
      <c r="E345" s="461" t="s">
        <v>250</v>
      </c>
      <c r="F345" s="461" t="s">
        <v>468</v>
      </c>
    </row>
    <row r="346" spans="1:6" ht="15">
      <c r="A346" s="262" t="str">
        <f t="shared" si="7"/>
        <v>Norris Asphalt Paving - Paris          </v>
      </c>
      <c r="B346" s="461" t="s">
        <v>271</v>
      </c>
      <c r="C346" s="461" t="s">
        <v>561</v>
      </c>
      <c r="D346" s="461" t="s">
        <v>623</v>
      </c>
      <c r="E346" s="461" t="s">
        <v>250</v>
      </c>
      <c r="F346" s="461" t="s">
        <v>468</v>
      </c>
    </row>
    <row r="347" spans="1:6" ht="15">
      <c r="A347" s="262" t="str">
        <f t="shared" si="7"/>
        <v>Norris Asphalt Paving - Princeton      </v>
      </c>
      <c r="B347" s="461" t="s">
        <v>271</v>
      </c>
      <c r="C347" s="461" t="s">
        <v>510</v>
      </c>
      <c r="D347" s="461" t="s">
        <v>623</v>
      </c>
      <c r="E347" s="461" t="s">
        <v>250</v>
      </c>
      <c r="F347" s="461" t="s">
        <v>471</v>
      </c>
    </row>
    <row r="348" spans="1:6" ht="15">
      <c r="A348" s="262" t="str">
        <f t="shared" si="7"/>
        <v>Norris Asphalt Paving - Queen City     </v>
      </c>
      <c r="B348" s="461" t="s">
        <v>271</v>
      </c>
      <c r="C348" s="461" t="s">
        <v>628</v>
      </c>
      <c r="D348" s="461" t="s">
        <v>623</v>
      </c>
      <c r="E348" s="461" t="s">
        <v>250</v>
      </c>
      <c r="F348" s="461" t="s">
        <v>468</v>
      </c>
    </row>
    <row r="349" spans="1:6" ht="15">
      <c r="A349" s="262" t="str">
        <f t="shared" si="7"/>
        <v>Norris Asphalt Paving - Trenton        </v>
      </c>
      <c r="B349" s="461" t="s">
        <v>271</v>
      </c>
      <c r="C349" s="461" t="s">
        <v>524</v>
      </c>
      <c r="D349" s="461" t="s">
        <v>623</v>
      </c>
      <c r="E349" s="461" t="s">
        <v>250</v>
      </c>
      <c r="F349" s="461" t="s">
        <v>471</v>
      </c>
    </row>
    <row r="350" spans="1:6" ht="15">
      <c r="A350" s="262" t="str">
        <f t="shared" si="7"/>
        <v>Norris Asphalt Paving - Winston        </v>
      </c>
      <c r="B350" s="461" t="s">
        <v>271</v>
      </c>
      <c r="C350" s="461" t="s">
        <v>629</v>
      </c>
      <c r="D350" s="461" t="s">
        <v>623</v>
      </c>
      <c r="E350" s="461" t="s">
        <v>250</v>
      </c>
      <c r="F350" s="461" t="s">
        <v>468</v>
      </c>
    </row>
    <row r="351" spans="1:6" ht="15">
      <c r="A351" s="262" t="str">
        <f t="shared" si="7"/>
        <v>Pace Construction, Asphalt  - Antonia        </v>
      </c>
      <c r="B351" s="461" t="s">
        <v>630</v>
      </c>
      <c r="C351" s="461" t="s">
        <v>631</v>
      </c>
      <c r="D351" s="461" t="s">
        <v>632</v>
      </c>
      <c r="E351" s="461" t="s">
        <v>250</v>
      </c>
      <c r="F351" s="461" t="s">
        <v>471</v>
      </c>
    </row>
    <row r="352" spans="1:6" ht="15">
      <c r="A352" s="262" t="str">
        <f t="shared" si="7"/>
        <v>Pace Construction, Asphalt  - Ashley         </v>
      </c>
      <c r="B352" s="461" t="s">
        <v>630</v>
      </c>
      <c r="C352" s="461" t="s">
        <v>469</v>
      </c>
      <c r="D352" s="461" t="s">
        <v>632</v>
      </c>
      <c r="E352" s="461" t="s">
        <v>250</v>
      </c>
      <c r="F352" s="461" t="s">
        <v>471</v>
      </c>
    </row>
    <row r="353" spans="1:6" ht="15">
      <c r="A353" s="262" t="str">
        <f t="shared" si="7"/>
        <v>Pace Construction, Asphalt  - Burfordville   </v>
      </c>
      <c r="B353" s="461" t="s">
        <v>630</v>
      </c>
      <c r="C353" s="461" t="s">
        <v>715</v>
      </c>
      <c r="D353" s="461" t="s">
        <v>632</v>
      </c>
      <c r="E353" s="461" t="s">
        <v>250</v>
      </c>
      <c r="F353" s="461" t="s">
        <v>471</v>
      </c>
    </row>
    <row r="354" spans="1:6" ht="15">
      <c r="A354" s="262" t="str">
        <f t="shared" si="7"/>
        <v>Pace Construction, Asphalt  - Chesterfield   </v>
      </c>
      <c r="B354" s="461" t="s">
        <v>630</v>
      </c>
      <c r="C354" s="461" t="s">
        <v>633</v>
      </c>
      <c r="D354" s="461" t="s">
        <v>632</v>
      </c>
      <c r="E354" s="461" t="s">
        <v>250</v>
      </c>
      <c r="F354" s="461" t="s">
        <v>468</v>
      </c>
    </row>
    <row r="355" spans="1:6" ht="15">
      <c r="A355" s="262" t="str">
        <f aca="true" t="shared" si="8" ref="A355:A418">B355&amp;" - "&amp;C355</f>
        <v>Pace Construction, Asphalt  - Danville       </v>
      </c>
      <c r="B355" s="461" t="s">
        <v>630</v>
      </c>
      <c r="C355" s="461" t="s">
        <v>634</v>
      </c>
      <c r="D355" s="461" t="s">
        <v>632</v>
      </c>
      <c r="E355" s="461" t="s">
        <v>260</v>
      </c>
      <c r="F355" s="461" t="s">
        <v>471</v>
      </c>
    </row>
    <row r="356" spans="1:6" ht="15">
      <c r="A356" s="262" t="str">
        <f t="shared" si="8"/>
        <v>Pace Construction, Asphalt  - Danville2      </v>
      </c>
      <c r="B356" s="461" t="s">
        <v>630</v>
      </c>
      <c r="C356" s="461" t="s">
        <v>635</v>
      </c>
      <c r="D356" s="461" t="s">
        <v>632</v>
      </c>
      <c r="E356" s="461" t="s">
        <v>250</v>
      </c>
      <c r="F356" s="461" t="s">
        <v>468</v>
      </c>
    </row>
    <row r="357" spans="1:6" ht="15">
      <c r="A357" s="262" t="str">
        <f t="shared" si="8"/>
        <v>Pace Construction, Asphalt  - Doniphan       </v>
      </c>
      <c r="B357" s="461" t="s">
        <v>630</v>
      </c>
      <c r="C357" s="461" t="s">
        <v>792</v>
      </c>
      <c r="D357" s="461" t="s">
        <v>632</v>
      </c>
      <c r="E357" s="461" t="s">
        <v>250</v>
      </c>
      <c r="F357" s="461" t="s">
        <v>471</v>
      </c>
    </row>
    <row r="358" spans="1:6" ht="15">
      <c r="A358" s="262" t="str">
        <f t="shared" si="8"/>
        <v>Pace Construction, Asphalt  - El Dorado Sprin</v>
      </c>
      <c r="B358" s="461" t="s">
        <v>630</v>
      </c>
      <c r="C358" s="461" t="s">
        <v>272</v>
      </c>
      <c r="D358" s="461" t="s">
        <v>632</v>
      </c>
      <c r="E358" s="461" t="s">
        <v>250</v>
      </c>
      <c r="F358" s="461" t="s">
        <v>468</v>
      </c>
    </row>
    <row r="359" spans="1:6" ht="15">
      <c r="A359" s="262" t="str">
        <f t="shared" si="8"/>
        <v>Pace Construction, Asphalt  - Eminence       </v>
      </c>
      <c r="B359" s="461" t="s">
        <v>630</v>
      </c>
      <c r="C359" s="461" t="s">
        <v>612</v>
      </c>
      <c r="D359" s="461" t="s">
        <v>632</v>
      </c>
      <c r="E359" s="461" t="s">
        <v>250</v>
      </c>
      <c r="F359" s="461" t="s">
        <v>471</v>
      </c>
    </row>
    <row r="360" spans="1:6" ht="15">
      <c r="A360" s="262" t="str">
        <f t="shared" si="8"/>
        <v>Pace Construction, Asphalt  - Eureka         </v>
      </c>
      <c r="B360" s="461" t="s">
        <v>630</v>
      </c>
      <c r="C360" s="461" t="s">
        <v>636</v>
      </c>
      <c r="D360" s="461" t="s">
        <v>632</v>
      </c>
      <c r="E360" s="461" t="s">
        <v>250</v>
      </c>
      <c r="F360" s="461" t="s">
        <v>471</v>
      </c>
    </row>
    <row r="361" spans="1:6" ht="15">
      <c r="A361" s="262" t="str">
        <f t="shared" si="8"/>
        <v>Pace Construction, Asphalt  - Florrisant     </v>
      </c>
      <c r="B361" s="461" t="s">
        <v>630</v>
      </c>
      <c r="C361" s="461" t="s">
        <v>637</v>
      </c>
      <c r="D361" s="461" t="s">
        <v>632</v>
      </c>
      <c r="E361" s="461" t="s">
        <v>250</v>
      </c>
      <c r="F361" s="461" t="s">
        <v>471</v>
      </c>
    </row>
    <row r="362" spans="1:6" ht="15">
      <c r="A362" s="262" t="str">
        <f t="shared" si="8"/>
        <v>Pace Construction, Asphalt  - Florrisant-Sand</v>
      </c>
      <c r="B362" s="461" t="s">
        <v>630</v>
      </c>
      <c r="C362" s="461" t="s">
        <v>273</v>
      </c>
      <c r="D362" s="461" t="s">
        <v>632</v>
      </c>
      <c r="E362" s="461" t="s">
        <v>250</v>
      </c>
      <c r="F362" s="461" t="s">
        <v>471</v>
      </c>
    </row>
    <row r="363" spans="1:6" ht="15">
      <c r="A363" s="262" t="str">
        <f t="shared" si="8"/>
        <v>Pace Construction, Asphalt  - Houston        </v>
      </c>
      <c r="B363" s="461" t="s">
        <v>630</v>
      </c>
      <c r="C363" s="461" t="s">
        <v>490</v>
      </c>
      <c r="D363" s="461" t="s">
        <v>632</v>
      </c>
      <c r="E363" s="461" t="s">
        <v>250</v>
      </c>
      <c r="F363" s="461" t="s">
        <v>471</v>
      </c>
    </row>
    <row r="364" spans="1:6" ht="15">
      <c r="A364" s="262" t="str">
        <f t="shared" si="8"/>
        <v>Pace Construction, Asphalt  - Jerome         </v>
      </c>
      <c r="B364" s="461" t="s">
        <v>630</v>
      </c>
      <c r="C364" s="461" t="s">
        <v>593</v>
      </c>
      <c r="D364" s="461" t="s">
        <v>632</v>
      </c>
      <c r="E364" s="461" t="s">
        <v>250</v>
      </c>
      <c r="F364" s="461" t="s">
        <v>471</v>
      </c>
    </row>
    <row r="365" spans="1:6" ht="15">
      <c r="A365" s="262" t="str">
        <f t="shared" si="8"/>
        <v>Pace Construction, Asphalt  - Moscow Mills   </v>
      </c>
      <c r="B365" s="461" t="s">
        <v>630</v>
      </c>
      <c r="C365" s="461" t="s">
        <v>638</v>
      </c>
      <c r="D365" s="461" t="s">
        <v>632</v>
      </c>
      <c r="E365" s="461" t="s">
        <v>250</v>
      </c>
      <c r="F365" s="461" t="s">
        <v>471</v>
      </c>
    </row>
    <row r="366" spans="1:6" ht="15">
      <c r="A366" s="262" t="str">
        <f t="shared" si="8"/>
        <v>Pace Construction, Asphalt  - Patterson      </v>
      </c>
      <c r="B366" s="461" t="s">
        <v>630</v>
      </c>
      <c r="C366" s="461" t="s">
        <v>705</v>
      </c>
      <c r="D366" s="461" t="s">
        <v>632</v>
      </c>
      <c r="E366" s="461" t="s">
        <v>250</v>
      </c>
      <c r="F366" s="461" t="s">
        <v>471</v>
      </c>
    </row>
    <row r="367" spans="1:6" ht="15">
      <c r="A367" s="262" t="str">
        <f t="shared" si="8"/>
        <v>Pace Construction, Asphalt  - Poplar Bluff   </v>
      </c>
      <c r="B367" s="461" t="s">
        <v>630</v>
      </c>
      <c r="C367" s="461" t="s">
        <v>639</v>
      </c>
      <c r="D367" s="461" t="s">
        <v>632</v>
      </c>
      <c r="E367" s="461" t="s">
        <v>260</v>
      </c>
      <c r="F367" s="461" t="s">
        <v>468</v>
      </c>
    </row>
    <row r="368" spans="1:6" ht="15">
      <c r="A368" s="262" t="str">
        <f t="shared" si="8"/>
        <v>Pace Construction, Asphalt  - Potosi         </v>
      </c>
      <c r="B368" s="461" t="s">
        <v>630</v>
      </c>
      <c r="C368" s="461" t="s">
        <v>509</v>
      </c>
      <c r="D368" s="461" t="s">
        <v>632</v>
      </c>
      <c r="E368" s="461" t="s">
        <v>250</v>
      </c>
      <c r="F368" s="461" t="s">
        <v>471</v>
      </c>
    </row>
    <row r="369" spans="1:6" ht="15">
      <c r="A369" s="262" t="str">
        <f t="shared" si="8"/>
        <v>Pace Construction, Asphalt  - Salem          </v>
      </c>
      <c r="B369" s="461" t="s">
        <v>630</v>
      </c>
      <c r="C369" s="461" t="s">
        <v>595</v>
      </c>
      <c r="D369" s="461" t="s">
        <v>632</v>
      </c>
      <c r="E369" s="461" t="s">
        <v>250</v>
      </c>
      <c r="F369" s="461" t="s">
        <v>468</v>
      </c>
    </row>
    <row r="370" spans="1:6" ht="15">
      <c r="A370" s="262" t="str">
        <f t="shared" si="8"/>
        <v>Pace Construction, Asphalt  - Sereno         </v>
      </c>
      <c r="B370" s="461" t="s">
        <v>630</v>
      </c>
      <c r="C370" s="461" t="s">
        <v>515</v>
      </c>
      <c r="D370" s="461" t="s">
        <v>632</v>
      </c>
      <c r="E370" s="461" t="s">
        <v>260</v>
      </c>
      <c r="F370" s="461" t="s">
        <v>471</v>
      </c>
    </row>
    <row r="371" spans="1:6" ht="15">
      <c r="A371" s="262" t="str">
        <f t="shared" si="8"/>
        <v>Pace Construction, Asphalt  - St. Charles    </v>
      </c>
      <c r="B371" s="461" t="s">
        <v>630</v>
      </c>
      <c r="C371" s="461" t="s">
        <v>640</v>
      </c>
      <c r="D371" s="461" t="s">
        <v>632</v>
      </c>
      <c r="E371" s="461" t="s">
        <v>260</v>
      </c>
      <c r="F371" s="461" t="s">
        <v>471</v>
      </c>
    </row>
    <row r="372" spans="1:6" ht="15">
      <c r="A372" s="262" t="str">
        <f t="shared" si="8"/>
        <v>Pace Construction, Asphalt  - St. Louis      </v>
      </c>
      <c r="B372" s="461" t="s">
        <v>630</v>
      </c>
      <c r="C372" s="461" t="s">
        <v>641</v>
      </c>
      <c r="D372" s="461" t="s">
        <v>632</v>
      </c>
      <c r="E372" s="461" t="s">
        <v>260</v>
      </c>
      <c r="F372" s="461" t="s">
        <v>471</v>
      </c>
    </row>
    <row r="373" spans="1:6" ht="15">
      <c r="A373" s="262" t="str">
        <f t="shared" si="8"/>
        <v>Pace Construction, Asphalt  - Thayer         </v>
      </c>
      <c r="B373" s="461" t="s">
        <v>630</v>
      </c>
      <c r="C373" s="461" t="s">
        <v>719</v>
      </c>
      <c r="D373" s="461" t="s">
        <v>632</v>
      </c>
      <c r="E373" s="461" t="s">
        <v>250</v>
      </c>
      <c r="F373" s="461" t="s">
        <v>471</v>
      </c>
    </row>
    <row r="374" spans="1:6" ht="15">
      <c r="A374" s="262" t="str">
        <f t="shared" si="8"/>
        <v>Pace Construction, Asphalt  - Van Buren      </v>
      </c>
      <c r="B374" s="461" t="s">
        <v>630</v>
      </c>
      <c r="C374" s="461" t="s">
        <v>673</v>
      </c>
      <c r="D374" s="461" t="s">
        <v>632</v>
      </c>
      <c r="E374" s="461" t="s">
        <v>250</v>
      </c>
      <c r="F374" s="461" t="s">
        <v>471</v>
      </c>
    </row>
    <row r="375" spans="1:6" ht="15">
      <c r="A375" s="262" t="str">
        <f t="shared" si="8"/>
        <v>Pace Construction, Asphalt  - Warrenton      </v>
      </c>
      <c r="B375" s="461" t="s">
        <v>630</v>
      </c>
      <c r="C375" s="461" t="s">
        <v>525</v>
      </c>
      <c r="D375" s="461" t="s">
        <v>632</v>
      </c>
      <c r="E375" s="461" t="s">
        <v>260</v>
      </c>
      <c r="F375" s="461" t="s">
        <v>471</v>
      </c>
    </row>
    <row r="376" spans="1:6" ht="15">
      <c r="A376" s="262" t="str">
        <f t="shared" si="8"/>
        <v>Pace Construction, Asphalt  - West Plains    </v>
      </c>
      <c r="B376" s="461" t="s">
        <v>630</v>
      </c>
      <c r="C376" s="461" t="s">
        <v>565</v>
      </c>
      <c r="D376" s="461" t="s">
        <v>632</v>
      </c>
      <c r="E376" s="461" t="s">
        <v>250</v>
      </c>
      <c r="F376" s="461" t="s">
        <v>471</v>
      </c>
    </row>
    <row r="377" spans="1:6" ht="15">
      <c r="A377" s="262" t="str">
        <f t="shared" si="8"/>
        <v>Pace Construction, Asphalt  - Willow Springs </v>
      </c>
      <c r="B377" s="461" t="s">
        <v>630</v>
      </c>
      <c r="C377" s="461" t="s">
        <v>529</v>
      </c>
      <c r="D377" s="461" t="s">
        <v>632</v>
      </c>
      <c r="E377" s="461" t="s">
        <v>250</v>
      </c>
      <c r="F377" s="461" t="s">
        <v>471</v>
      </c>
    </row>
    <row r="378" spans="1:6" ht="15">
      <c r="A378" s="262" t="str">
        <f t="shared" si="8"/>
        <v>Rolla Asphalt - Cuba           </v>
      </c>
      <c r="B378" s="461" t="s">
        <v>670</v>
      </c>
      <c r="C378" s="461" t="s">
        <v>590</v>
      </c>
      <c r="D378" s="461" t="s">
        <v>669</v>
      </c>
      <c r="E378" s="461" t="s">
        <v>250</v>
      </c>
      <c r="F378" s="461" t="s">
        <v>471</v>
      </c>
    </row>
    <row r="379" spans="1:6" ht="15">
      <c r="A379" s="262" t="str">
        <f t="shared" si="8"/>
        <v>Rolla Asphalt - Rolla          </v>
      </c>
      <c r="B379" s="461" t="s">
        <v>670</v>
      </c>
      <c r="C379" s="461" t="s">
        <v>513</v>
      </c>
      <c r="D379" s="461" t="s">
        <v>669</v>
      </c>
      <c r="E379" s="461" t="s">
        <v>250</v>
      </c>
      <c r="F379" s="461" t="s">
        <v>471</v>
      </c>
    </row>
    <row r="380" spans="1:6" ht="15">
      <c r="A380" s="262" t="str">
        <f t="shared" si="8"/>
        <v>Superior Bowen Asphalt - 38th St North  </v>
      </c>
      <c r="B380" s="461" t="s">
        <v>274</v>
      </c>
      <c r="C380" s="461" t="s">
        <v>642</v>
      </c>
      <c r="D380" s="461" t="s">
        <v>643</v>
      </c>
      <c r="E380" s="461" t="s">
        <v>250</v>
      </c>
      <c r="F380" s="461" t="s">
        <v>471</v>
      </c>
    </row>
    <row r="381" spans="1:6" ht="15">
      <c r="A381" s="262" t="str">
        <f t="shared" si="8"/>
        <v>Superior Bowen Asphalt - Bowen-Lee s Sum</v>
      </c>
      <c r="B381" s="461" t="s">
        <v>274</v>
      </c>
      <c r="C381" s="461" t="s">
        <v>422</v>
      </c>
      <c r="D381" s="461" t="s">
        <v>643</v>
      </c>
      <c r="E381" s="461" t="s">
        <v>250</v>
      </c>
      <c r="F381" s="461" t="s">
        <v>468</v>
      </c>
    </row>
    <row r="382" spans="1:6" ht="15">
      <c r="A382" s="262" t="str">
        <f t="shared" si="8"/>
        <v>Superior Bowen Asphalt - Ferrelview     </v>
      </c>
      <c r="B382" s="461" t="s">
        <v>274</v>
      </c>
      <c r="C382" s="461" t="s">
        <v>644</v>
      </c>
      <c r="D382" s="461" t="s">
        <v>643</v>
      </c>
      <c r="E382" s="461" t="s">
        <v>250</v>
      </c>
      <c r="F382" s="461" t="s">
        <v>471</v>
      </c>
    </row>
    <row r="383" spans="1:6" ht="15">
      <c r="A383" s="262" t="str">
        <f t="shared" si="8"/>
        <v>Superior Bowen Asphalt - Hickman Mills  </v>
      </c>
      <c r="B383" s="461" t="s">
        <v>274</v>
      </c>
      <c r="C383" s="461" t="s">
        <v>645</v>
      </c>
      <c r="D383" s="461" t="s">
        <v>643</v>
      </c>
      <c r="E383" s="461" t="s">
        <v>250</v>
      </c>
      <c r="F383" s="461" t="s">
        <v>471</v>
      </c>
    </row>
    <row r="384" spans="1:6" ht="15">
      <c r="A384" s="262" t="str">
        <f t="shared" si="8"/>
        <v>Superior Bowen Asphalt - KCI            </v>
      </c>
      <c r="B384" s="461" t="s">
        <v>274</v>
      </c>
      <c r="C384" s="461" t="s">
        <v>646</v>
      </c>
      <c r="D384" s="461" t="s">
        <v>643</v>
      </c>
      <c r="E384" s="461" t="s">
        <v>250</v>
      </c>
      <c r="F384" s="461" t="s">
        <v>471</v>
      </c>
    </row>
    <row r="385" spans="1:6" ht="15">
      <c r="A385" s="262" t="str">
        <f t="shared" si="8"/>
        <v>Superior Bowen Asphalt - Lee s S-Barber </v>
      </c>
      <c r="B385" s="461" t="s">
        <v>274</v>
      </c>
      <c r="C385" s="461" t="s">
        <v>647</v>
      </c>
      <c r="D385" s="461" t="s">
        <v>643</v>
      </c>
      <c r="E385" s="461" t="s">
        <v>250</v>
      </c>
      <c r="F385" s="461" t="s">
        <v>471</v>
      </c>
    </row>
    <row r="386" spans="1:6" ht="15">
      <c r="A386" s="262" t="str">
        <f t="shared" si="8"/>
        <v>Superior Bowen Asphalt - Lee s S-Colburn</v>
      </c>
      <c r="B386" s="461" t="s">
        <v>274</v>
      </c>
      <c r="C386" s="461" t="s">
        <v>423</v>
      </c>
      <c r="D386" s="461" t="s">
        <v>643</v>
      </c>
      <c r="E386" s="461" t="s">
        <v>250</v>
      </c>
      <c r="F386" s="461" t="s">
        <v>471</v>
      </c>
    </row>
    <row r="387" spans="1:6" ht="15">
      <c r="A387" s="262" t="str">
        <f t="shared" si="8"/>
        <v>Superior Bowen Asphalt - Manchester     </v>
      </c>
      <c r="B387" s="461" t="s">
        <v>274</v>
      </c>
      <c r="C387" s="461" t="s">
        <v>648</v>
      </c>
      <c r="D387" s="461" t="s">
        <v>643</v>
      </c>
      <c r="E387" s="461" t="s">
        <v>250</v>
      </c>
      <c r="F387" s="461" t="s">
        <v>471</v>
      </c>
    </row>
    <row r="388" spans="1:6" ht="15">
      <c r="A388" s="262" t="str">
        <f t="shared" si="8"/>
        <v>Swift Asphalt, Joplin - Joplin         </v>
      </c>
      <c r="B388" s="461" t="s">
        <v>275</v>
      </c>
      <c r="C388" s="461" t="s">
        <v>491</v>
      </c>
      <c r="D388" s="461" t="s">
        <v>649</v>
      </c>
      <c r="E388" s="461" t="s">
        <v>260</v>
      </c>
      <c r="F388" s="461" t="s">
        <v>471</v>
      </c>
    </row>
    <row r="389" spans="1:6" ht="15">
      <c r="A389" s="262" t="str">
        <f t="shared" si="8"/>
        <v>W. L. Miller Asphalt - Bethel         </v>
      </c>
      <c r="B389" s="461" t="s">
        <v>276</v>
      </c>
      <c r="C389" s="461" t="s">
        <v>650</v>
      </c>
      <c r="D389" s="461" t="s">
        <v>651</v>
      </c>
      <c r="E389" s="461" t="s">
        <v>250</v>
      </c>
      <c r="F389" s="461" t="s">
        <v>468</v>
      </c>
    </row>
    <row r="390" spans="1:6" ht="15">
      <c r="A390" s="262" t="str">
        <f t="shared" si="8"/>
        <v>W. L. Miller Asphalt - Edina          </v>
      </c>
      <c r="B390" s="461" t="s">
        <v>276</v>
      </c>
      <c r="C390" s="461" t="s">
        <v>483</v>
      </c>
      <c r="D390" s="461" t="s">
        <v>651</v>
      </c>
      <c r="E390" s="461" t="s">
        <v>250</v>
      </c>
      <c r="F390" s="461" t="s">
        <v>468</v>
      </c>
    </row>
    <row r="391" spans="1:6" ht="15">
      <c r="A391" s="262" t="str">
        <f t="shared" si="8"/>
        <v>W. L. Miller Asphalt - Hamilton       </v>
      </c>
      <c r="B391" s="461" t="s">
        <v>276</v>
      </c>
      <c r="C391" s="461" t="s">
        <v>652</v>
      </c>
      <c r="D391" s="461" t="s">
        <v>651</v>
      </c>
      <c r="E391" s="461" t="s">
        <v>260</v>
      </c>
      <c r="F391" s="461" t="s">
        <v>468</v>
      </c>
    </row>
    <row r="392" spans="1:6" ht="15">
      <c r="A392" s="262" t="str">
        <f t="shared" si="8"/>
        <v>W. L. Miller Asphalt - Kahoka         </v>
      </c>
      <c r="B392" s="461" t="s">
        <v>276</v>
      </c>
      <c r="C392" s="461" t="s">
        <v>799</v>
      </c>
      <c r="D392" s="461" t="s">
        <v>651</v>
      </c>
      <c r="E392" s="461" t="s">
        <v>250</v>
      </c>
      <c r="F392" s="461" t="s">
        <v>471</v>
      </c>
    </row>
    <row r="393" spans="1:6" ht="15">
      <c r="A393" s="262" t="str">
        <f t="shared" si="8"/>
        <v>W. L. Miller Asphalt - Kirksville     </v>
      </c>
      <c r="B393" s="461" t="s">
        <v>276</v>
      </c>
      <c r="C393" s="461" t="s">
        <v>653</v>
      </c>
      <c r="D393" s="461" t="s">
        <v>651</v>
      </c>
      <c r="E393" s="461" t="s">
        <v>260</v>
      </c>
      <c r="F393" s="461" t="s">
        <v>471</v>
      </c>
    </row>
    <row r="394" spans="1:6" ht="15">
      <c r="A394" s="262" t="str">
        <f t="shared" si="8"/>
        <v>W. L. Miller Asphalt - Kirksville     </v>
      </c>
      <c r="B394" s="461" t="s">
        <v>276</v>
      </c>
      <c r="C394" s="461" t="s">
        <v>653</v>
      </c>
      <c r="D394" s="461" t="s">
        <v>651</v>
      </c>
      <c r="E394" s="461" t="s">
        <v>250</v>
      </c>
      <c r="F394" s="461" t="s">
        <v>471</v>
      </c>
    </row>
    <row r="395" spans="1:6" ht="15">
      <c r="A395" s="262" t="str">
        <f t="shared" si="8"/>
        <v>W. L. Miller Asphalt - Louisiana      </v>
      </c>
      <c r="B395" s="461" t="s">
        <v>276</v>
      </c>
      <c r="C395" s="461" t="s">
        <v>552</v>
      </c>
      <c r="D395" s="461" t="s">
        <v>651</v>
      </c>
      <c r="E395" s="461" t="s">
        <v>250</v>
      </c>
      <c r="F395" s="461" t="s">
        <v>468</v>
      </c>
    </row>
    <row r="396" spans="1:6" ht="15">
      <c r="A396" s="262" t="str">
        <f t="shared" si="8"/>
        <v>W. L. Miller Asphalt - Macon          </v>
      </c>
      <c r="B396" s="461" t="s">
        <v>276</v>
      </c>
      <c r="C396" s="461" t="s">
        <v>496</v>
      </c>
      <c r="D396" s="461" t="s">
        <v>651</v>
      </c>
      <c r="E396" s="461" t="s">
        <v>250</v>
      </c>
      <c r="F396" s="461" t="s">
        <v>468</v>
      </c>
    </row>
    <row r="397" spans="1:6" ht="15">
      <c r="A397" s="262" t="str">
        <f t="shared" si="8"/>
        <v>W. L. Miller Asphalt - MonroeCity     </v>
      </c>
      <c r="B397" s="461" t="s">
        <v>276</v>
      </c>
      <c r="C397" s="461" t="s">
        <v>654</v>
      </c>
      <c r="D397" s="461" t="s">
        <v>651</v>
      </c>
      <c r="E397" s="461" t="s">
        <v>250</v>
      </c>
      <c r="F397" s="461" t="s">
        <v>471</v>
      </c>
    </row>
    <row r="398" spans="1:6" ht="15">
      <c r="A398" s="262" t="str">
        <f t="shared" si="8"/>
        <v>W. L. Miller Asphalt - Mt. Airy       </v>
      </c>
      <c r="B398" s="461" t="s">
        <v>276</v>
      </c>
      <c r="C398" s="461" t="s">
        <v>503</v>
      </c>
      <c r="D398" s="461" t="s">
        <v>651</v>
      </c>
      <c r="E398" s="461" t="s">
        <v>250</v>
      </c>
      <c r="F398" s="461" t="s">
        <v>468</v>
      </c>
    </row>
    <row r="399" spans="1:6" ht="15">
      <c r="A399" s="262" t="str">
        <f t="shared" si="8"/>
        <v>W. L. Miller Asphalt - Paris          </v>
      </c>
      <c r="B399" s="461" t="s">
        <v>276</v>
      </c>
      <c r="C399" s="461" t="s">
        <v>561</v>
      </c>
      <c r="D399" s="461" t="s">
        <v>651</v>
      </c>
      <c r="E399" s="461" t="s">
        <v>250</v>
      </c>
      <c r="F399" s="461" t="s">
        <v>471</v>
      </c>
    </row>
    <row r="400" spans="1:6" ht="15">
      <c r="A400" s="262" t="str">
        <f t="shared" si="8"/>
        <v>W. L. Miller Asphalt - Princeton      </v>
      </c>
      <c r="B400" s="461" t="s">
        <v>276</v>
      </c>
      <c r="C400" s="461" t="s">
        <v>510</v>
      </c>
      <c r="D400" s="461" t="s">
        <v>651</v>
      </c>
      <c r="E400" s="461" t="s">
        <v>250</v>
      </c>
      <c r="F400" s="461" t="s">
        <v>468</v>
      </c>
    </row>
    <row r="401" spans="1:6" ht="15">
      <c r="A401" s="262" t="str">
        <f t="shared" si="8"/>
        <v>Weber Asphalt plants - Festus         </v>
      </c>
      <c r="B401" s="461" t="s">
        <v>277</v>
      </c>
      <c r="C401" s="461" t="s">
        <v>545</v>
      </c>
      <c r="D401" s="461" t="s">
        <v>655</v>
      </c>
      <c r="E401" s="461" t="s">
        <v>260</v>
      </c>
      <c r="F401" s="461" t="s">
        <v>471</v>
      </c>
    </row>
    <row r="402" spans="1:6" ht="15">
      <c r="A402" s="262" t="str">
        <f t="shared" si="8"/>
        <v>Weber Asphalt plants - Festus (Drum)  </v>
      </c>
      <c r="B402" s="461" t="s">
        <v>277</v>
      </c>
      <c r="C402" s="461" t="s">
        <v>656</v>
      </c>
      <c r="D402" s="461" t="s">
        <v>655</v>
      </c>
      <c r="E402" s="461" t="s">
        <v>250</v>
      </c>
      <c r="F402" s="461" t="s">
        <v>468</v>
      </c>
    </row>
    <row r="403" spans="1:6" ht="15">
      <c r="A403" s="262" t="str">
        <f t="shared" si="8"/>
        <v>Weber Asphalt plants - Fredericktown  </v>
      </c>
      <c r="B403" s="461" t="s">
        <v>277</v>
      </c>
      <c r="C403" s="461" t="s">
        <v>657</v>
      </c>
      <c r="D403" s="461" t="s">
        <v>655</v>
      </c>
      <c r="E403" s="461" t="s">
        <v>250</v>
      </c>
      <c r="F403" s="461" t="s">
        <v>471</v>
      </c>
    </row>
    <row r="404" spans="1:6" ht="15">
      <c r="A404" s="262" t="str">
        <f t="shared" si="8"/>
        <v>Weber Asphalt plants - I-44 @ Allenton</v>
      </c>
      <c r="B404" s="461" t="s">
        <v>277</v>
      </c>
      <c r="C404" s="461" t="s">
        <v>278</v>
      </c>
      <c r="D404" s="461" t="s">
        <v>655</v>
      </c>
      <c r="E404" s="461" t="s">
        <v>250</v>
      </c>
      <c r="F404" s="461" t="s">
        <v>468</v>
      </c>
    </row>
    <row r="405" spans="1:6" ht="15">
      <c r="A405" s="262" t="str">
        <f t="shared" si="8"/>
        <v>Weber Asphalt plants - I-55 @ St.Louis</v>
      </c>
      <c r="B405" s="461" t="s">
        <v>277</v>
      </c>
      <c r="C405" s="461" t="s">
        <v>442</v>
      </c>
      <c r="D405" s="461" t="s">
        <v>655</v>
      </c>
      <c r="E405" s="461" t="s">
        <v>250</v>
      </c>
      <c r="F405" s="461" t="s">
        <v>471</v>
      </c>
    </row>
    <row r="406" spans="1:6" ht="15">
      <c r="A406" s="262" t="str">
        <f t="shared" si="8"/>
        <v>Weber Asphalt plants - Kingshighway   </v>
      </c>
      <c r="B406" s="461" t="s">
        <v>277</v>
      </c>
      <c r="C406" s="461" t="s">
        <v>658</v>
      </c>
      <c r="D406" s="461" t="s">
        <v>655</v>
      </c>
      <c r="E406" s="461" t="s">
        <v>250</v>
      </c>
      <c r="F406" s="461" t="s">
        <v>471</v>
      </c>
    </row>
    <row r="407" spans="1:6" ht="15">
      <c r="A407" s="262" t="str">
        <f t="shared" si="8"/>
        <v>Weber Asphalt plants - Missouri Valley</v>
      </c>
      <c r="B407" s="461" t="s">
        <v>277</v>
      </c>
      <c r="C407" s="461" t="s">
        <v>463</v>
      </c>
      <c r="D407" s="461" t="s">
        <v>655</v>
      </c>
      <c r="E407" s="461" t="s">
        <v>250</v>
      </c>
      <c r="F407" s="461" t="s">
        <v>471</v>
      </c>
    </row>
    <row r="408" spans="1:6" ht="15">
      <c r="A408" s="262" t="str">
        <f t="shared" si="8"/>
        <v>Weber Asphalt plants - North (New)    </v>
      </c>
      <c r="B408" s="461" t="s">
        <v>277</v>
      </c>
      <c r="C408" s="461" t="s">
        <v>659</v>
      </c>
      <c r="D408" s="461" t="s">
        <v>655</v>
      </c>
      <c r="E408" s="461" t="s">
        <v>260</v>
      </c>
      <c r="F408" s="461" t="s">
        <v>471</v>
      </c>
    </row>
    <row r="409" spans="1:6" ht="15">
      <c r="A409" s="262" t="str">
        <f t="shared" si="8"/>
        <v>Weber Asphalt plants - North (Old)    </v>
      </c>
      <c r="B409" s="461" t="s">
        <v>277</v>
      </c>
      <c r="C409" s="461" t="s">
        <v>660</v>
      </c>
      <c r="D409" s="461" t="s">
        <v>655</v>
      </c>
      <c r="E409" s="461" t="s">
        <v>260</v>
      </c>
      <c r="F409" s="461" t="s">
        <v>471</v>
      </c>
    </row>
    <row r="410" spans="1:6" ht="15">
      <c r="A410" s="262" t="str">
        <f t="shared" si="8"/>
        <v>Weber Asphalt plants - O Fallon       </v>
      </c>
      <c r="B410" s="461" t="s">
        <v>277</v>
      </c>
      <c r="C410" s="461" t="s">
        <v>661</v>
      </c>
      <c r="D410" s="461" t="s">
        <v>655</v>
      </c>
      <c r="E410" s="461" t="s">
        <v>260</v>
      </c>
      <c r="F410" s="461" t="s">
        <v>471</v>
      </c>
    </row>
    <row r="411" spans="1:6" ht="15">
      <c r="A411" s="262" t="str">
        <f t="shared" si="8"/>
        <v>Weber Asphalt plants - Pevely         </v>
      </c>
      <c r="B411" s="461" t="s">
        <v>277</v>
      </c>
      <c r="C411" s="461" t="s">
        <v>662</v>
      </c>
      <c r="D411" s="461" t="s">
        <v>655</v>
      </c>
      <c r="E411" s="461" t="s">
        <v>260</v>
      </c>
      <c r="F411" s="461" t="s">
        <v>471</v>
      </c>
    </row>
    <row r="412" spans="1:6" ht="15">
      <c r="A412" s="262" t="str">
        <f t="shared" si="8"/>
        <v>Weber Asphalt plants - South (Drum)   </v>
      </c>
      <c r="B412" s="461" t="s">
        <v>277</v>
      </c>
      <c r="C412" s="461" t="s">
        <v>663</v>
      </c>
      <c r="D412" s="461" t="s">
        <v>655</v>
      </c>
      <c r="E412" s="461" t="s">
        <v>250</v>
      </c>
      <c r="F412" s="461" t="s">
        <v>468</v>
      </c>
    </row>
    <row r="413" spans="1:6" ht="15">
      <c r="A413" s="262" t="str">
        <f t="shared" si="8"/>
        <v>Weber Asphalt plants - South (old)    </v>
      </c>
      <c r="B413" s="461" t="s">
        <v>277</v>
      </c>
      <c r="C413" s="461" t="s">
        <v>664</v>
      </c>
      <c r="D413" s="461" t="s">
        <v>655</v>
      </c>
      <c r="E413" s="461" t="s">
        <v>260</v>
      </c>
      <c r="F413" s="461" t="s">
        <v>471</v>
      </c>
    </row>
    <row r="414" spans="1:6" ht="15">
      <c r="A414" s="262" t="str">
        <f t="shared" si="8"/>
        <v>Weber Asphalt plants - Union          </v>
      </c>
      <c r="B414" s="461" t="s">
        <v>277</v>
      </c>
      <c r="C414" s="461" t="s">
        <v>665</v>
      </c>
      <c r="D414" s="461" t="s">
        <v>655</v>
      </c>
      <c r="E414" s="461" t="s">
        <v>250</v>
      </c>
      <c r="F414" s="461" t="s">
        <v>468</v>
      </c>
    </row>
    <row r="415" spans="1:6" ht="15">
      <c r="A415" s="262" t="str">
        <f t="shared" si="8"/>
        <v>Willard Constr. Asphalt Plants - Lebanon        </v>
      </c>
      <c r="B415" s="461" t="s">
        <v>313</v>
      </c>
      <c r="C415" s="461" t="s">
        <v>666</v>
      </c>
      <c r="D415" s="461" t="s">
        <v>667</v>
      </c>
      <c r="E415" s="461" t="s">
        <v>250</v>
      </c>
      <c r="F415" s="461" t="s">
        <v>468</v>
      </c>
    </row>
    <row r="416" spans="1:6" ht="15">
      <c r="A416" s="262" t="str">
        <f t="shared" si="8"/>
        <v>Willard Constr. Asphalt Plants - Sleeper        </v>
      </c>
      <c r="B416" s="461" t="s">
        <v>313</v>
      </c>
      <c r="C416" s="461" t="s">
        <v>517</v>
      </c>
      <c r="D416" s="461" t="s">
        <v>667</v>
      </c>
      <c r="E416" s="461" t="s">
        <v>250</v>
      </c>
      <c r="F416" s="461" t="s">
        <v>471</v>
      </c>
    </row>
    <row r="417" spans="1:6" ht="15">
      <c r="A417" s="262" t="str">
        <f t="shared" si="8"/>
        <v>Willard Constr. Asphalt Plants - St. Roberts    </v>
      </c>
      <c r="B417" s="461" t="s">
        <v>313</v>
      </c>
      <c r="C417" s="461" t="s">
        <v>668</v>
      </c>
      <c r="D417" s="461" t="s">
        <v>667</v>
      </c>
      <c r="E417" s="461" t="s">
        <v>250</v>
      </c>
      <c r="F417" s="461" t="s">
        <v>471</v>
      </c>
    </row>
    <row r="418" ht="15">
      <c r="A418" s="262" t="str">
        <f t="shared" si="8"/>
        <v> - </v>
      </c>
    </row>
    <row r="419" ht="15">
      <c r="A419" s="262" t="str">
        <f aca="true" t="shared" si="9" ref="A419:A450">B419&amp;" - "&amp;C419</f>
        <v> - </v>
      </c>
    </row>
    <row r="420" ht="15">
      <c r="A420" s="262" t="str">
        <f t="shared" si="9"/>
        <v> - </v>
      </c>
    </row>
    <row r="421" ht="15">
      <c r="A421" s="262" t="str">
        <f t="shared" si="9"/>
        <v> - </v>
      </c>
    </row>
    <row r="422" ht="15">
      <c r="A422" s="262" t="str">
        <f t="shared" si="9"/>
        <v> - </v>
      </c>
    </row>
    <row r="423" ht="15">
      <c r="A423" s="262" t="str">
        <f t="shared" si="9"/>
        <v> - </v>
      </c>
    </row>
    <row r="424" ht="15">
      <c r="A424" s="262" t="str">
        <f t="shared" si="9"/>
        <v> - </v>
      </c>
    </row>
    <row r="425" ht="15">
      <c r="A425" s="262" t="str">
        <f t="shared" si="9"/>
        <v> - </v>
      </c>
    </row>
    <row r="426" ht="15">
      <c r="A426" s="262" t="str">
        <f t="shared" si="9"/>
        <v> - </v>
      </c>
    </row>
    <row r="427" ht="15">
      <c r="A427" s="262" t="str">
        <f t="shared" si="9"/>
        <v> - </v>
      </c>
    </row>
    <row r="428" ht="15">
      <c r="A428" s="262" t="str">
        <f t="shared" si="9"/>
        <v> - </v>
      </c>
    </row>
    <row r="429" ht="15">
      <c r="A429" s="262" t="str">
        <f t="shared" si="9"/>
        <v> - </v>
      </c>
    </row>
    <row r="430" ht="15">
      <c r="A430" s="262" t="str">
        <f t="shared" si="9"/>
        <v> - </v>
      </c>
    </row>
    <row r="431" ht="15">
      <c r="A431" s="262" t="str">
        <f t="shared" si="9"/>
        <v> - </v>
      </c>
    </row>
    <row r="432" ht="15">
      <c r="A432" s="262" t="str">
        <f t="shared" si="9"/>
        <v> - </v>
      </c>
    </row>
    <row r="433" ht="15">
      <c r="A433" s="262" t="str">
        <f t="shared" si="9"/>
        <v> - </v>
      </c>
    </row>
    <row r="434" ht="15">
      <c r="A434" s="262" t="str">
        <f t="shared" si="9"/>
        <v> - </v>
      </c>
    </row>
    <row r="435" ht="15">
      <c r="A435" s="262" t="str">
        <f t="shared" si="9"/>
        <v> - </v>
      </c>
    </row>
    <row r="436" ht="15">
      <c r="A436" s="262" t="str">
        <f t="shared" si="9"/>
        <v> - </v>
      </c>
    </row>
    <row r="437" ht="15">
      <c r="A437" s="262" t="str">
        <f t="shared" si="9"/>
        <v> - </v>
      </c>
    </row>
    <row r="438" ht="15">
      <c r="A438" s="262" t="str">
        <f t="shared" si="9"/>
        <v> - </v>
      </c>
    </row>
    <row r="439" ht="15">
      <c r="A439" s="262" t="str">
        <f t="shared" si="9"/>
        <v> - </v>
      </c>
    </row>
    <row r="440" ht="15">
      <c r="A440" s="262" t="str">
        <f t="shared" si="9"/>
        <v> - </v>
      </c>
    </row>
    <row r="441" ht="15">
      <c r="A441" s="262" t="str">
        <f t="shared" si="9"/>
        <v> - </v>
      </c>
    </row>
    <row r="442" ht="15">
      <c r="A442" s="262" t="str">
        <f t="shared" si="9"/>
        <v> - </v>
      </c>
    </row>
    <row r="443" ht="15">
      <c r="A443" s="262" t="str">
        <f t="shared" si="9"/>
        <v> - </v>
      </c>
    </row>
    <row r="444" ht="15">
      <c r="A444" s="262" t="str">
        <f t="shared" si="9"/>
        <v> - </v>
      </c>
    </row>
    <row r="445" ht="15">
      <c r="A445" s="262" t="str">
        <f t="shared" si="9"/>
        <v> - </v>
      </c>
    </row>
    <row r="446" ht="15">
      <c r="A446" s="262" t="str">
        <f t="shared" si="9"/>
        <v> - </v>
      </c>
    </row>
    <row r="447" ht="15">
      <c r="A447" s="262" t="str">
        <f t="shared" si="9"/>
        <v> - </v>
      </c>
    </row>
    <row r="448" ht="15">
      <c r="A448" s="262" t="str">
        <f t="shared" si="9"/>
        <v> - </v>
      </c>
    </row>
    <row r="449" ht="15">
      <c r="A449" s="262" t="str">
        <f t="shared" si="9"/>
        <v> - </v>
      </c>
    </row>
    <row r="450" ht="15">
      <c r="A450" s="262" t="str">
        <f t="shared" si="9"/>
        <v> - </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 transitionEvaluation="1">
    <pageSetUpPr fitToPage="1"/>
  </sheetPr>
  <dimension ref="A1:IV124"/>
  <sheetViews>
    <sheetView showRowColHeaders="0" showZeros="0" defaultGridColor="0" zoomScale="75" zoomScaleNormal="75" zoomScalePageLayoutView="0" colorId="22" workbookViewId="0" topLeftCell="A1">
      <selection activeCell="F29" sqref="F29"/>
    </sheetView>
  </sheetViews>
  <sheetFormatPr defaultColWidth="6.77734375" defaultRowHeight="15"/>
  <cols>
    <col min="1" max="1" width="6.77734375" style="172" customWidth="1"/>
    <col min="2" max="2" width="8.10546875" style="172" bestFit="1" customWidth="1"/>
    <col min="3" max="3" width="6.77734375" style="172" customWidth="1"/>
    <col min="4" max="4" width="8.21484375" style="172" bestFit="1" customWidth="1"/>
    <col min="5" max="5" width="7.88671875" style="172" customWidth="1"/>
    <col min="6" max="6" width="8.10546875" style="172" bestFit="1" customWidth="1"/>
    <col min="7" max="7" width="6.77734375" style="172" customWidth="1"/>
    <col min="8" max="8" width="8.4453125" style="172" customWidth="1"/>
    <col min="9" max="9" width="8.10546875" style="172" customWidth="1"/>
    <col min="10" max="10" width="8.99609375" style="172" customWidth="1"/>
    <col min="11" max="11" width="9.5546875" style="172" customWidth="1"/>
    <col min="12" max="14" width="6.77734375" style="172" customWidth="1"/>
    <col min="15" max="15" width="8.5546875" style="172" bestFit="1" customWidth="1"/>
    <col min="16" max="16" width="7.4453125" style="172" bestFit="1" customWidth="1"/>
    <col min="17" max="23" width="6.77734375" style="172" customWidth="1"/>
    <col min="24" max="24" width="8.3359375" style="172" bestFit="1" customWidth="1"/>
    <col min="25" max="25" width="6.77734375" style="172" customWidth="1"/>
    <col min="26" max="26" width="7.77734375" style="172" customWidth="1"/>
    <col min="27" max="27" width="8.3359375" style="172" bestFit="1" customWidth="1"/>
    <col min="28" max="29" width="6.77734375" style="172" customWidth="1"/>
    <col min="30" max="30" width="6.88671875" style="172" bestFit="1" customWidth="1"/>
    <col min="31" max="31" width="7.99609375" style="172" bestFit="1" customWidth="1"/>
    <col min="32" max="32" width="7.6640625" style="172" customWidth="1"/>
    <col min="33" max="33" width="6.77734375" style="172" customWidth="1"/>
    <col min="34" max="34" width="7.21484375" style="172" bestFit="1" customWidth="1"/>
    <col min="35" max="16384" width="6.77734375" style="172" customWidth="1"/>
  </cols>
  <sheetData>
    <row r="1" spans="1:35" s="132" customFormat="1" ht="13.5" customHeight="1">
      <c r="A1" s="128"/>
      <c r="B1" s="128"/>
      <c r="C1" s="128"/>
      <c r="D1" s="128"/>
      <c r="E1" s="128"/>
      <c r="F1" s="128"/>
      <c r="G1" s="128"/>
      <c r="H1" s="128"/>
      <c r="I1" s="128"/>
      <c r="J1" s="129"/>
      <c r="K1" s="129"/>
      <c r="L1" s="130"/>
      <c r="M1" s="129"/>
      <c r="N1" s="115" t="s">
        <v>239</v>
      </c>
      <c r="O1" s="131"/>
      <c r="P1" s="131"/>
      <c r="Q1" s="131"/>
      <c r="R1" s="131"/>
      <c r="S1" s="131"/>
      <c r="T1" s="131"/>
      <c r="U1" s="131"/>
      <c r="V1" s="131"/>
      <c r="W1" s="131"/>
      <c r="X1" s="131"/>
      <c r="Y1" s="131"/>
      <c r="Z1" s="131"/>
      <c r="AA1" s="131"/>
      <c r="AB1" s="131"/>
      <c r="AC1" s="433">
        <f>IF(Menu!I8=TRUE,"Warm Mix","")</f>
      </c>
      <c r="AD1" s="131"/>
      <c r="AE1" s="131"/>
      <c r="AF1" s="43" t="s">
        <v>64</v>
      </c>
      <c r="AG1" s="44">
        <f>E5</f>
        <v>1</v>
      </c>
      <c r="AH1" s="303" t="s">
        <v>296</v>
      </c>
      <c r="AI1" s="310">
        <f>H4</f>
        <v>1</v>
      </c>
    </row>
    <row r="2" spans="1:35" s="132" customFormat="1" ht="13.5" customHeight="1">
      <c r="A2" s="133"/>
      <c r="B2" s="131"/>
      <c r="C2" s="134" t="s">
        <v>373</v>
      </c>
      <c r="D2" s="135"/>
      <c r="E2" s="135"/>
      <c r="F2" s="135"/>
      <c r="G2" s="136"/>
      <c r="H2" s="131"/>
      <c r="I2" s="131"/>
      <c r="J2" s="131"/>
      <c r="K2" s="131"/>
      <c r="L2" s="137"/>
      <c r="M2" s="131"/>
      <c r="N2" s="115" t="s">
        <v>65</v>
      </c>
      <c r="O2" s="42"/>
      <c r="P2" s="42"/>
      <c r="Q2" s="42"/>
      <c r="R2" s="42"/>
      <c r="S2" s="42"/>
      <c r="T2" s="42"/>
      <c r="U2" s="42"/>
      <c r="V2" s="42"/>
      <c r="W2" s="42"/>
      <c r="X2" s="42"/>
      <c r="Y2" s="42"/>
      <c r="Z2" s="42"/>
      <c r="AA2" s="42"/>
      <c r="AB2" s="42"/>
      <c r="AC2" s="42"/>
      <c r="AD2" s="42"/>
      <c r="AE2" s="42"/>
      <c r="AF2" s="42"/>
      <c r="AG2" s="42"/>
      <c r="AH2" s="42"/>
      <c r="AI2" s="42"/>
    </row>
    <row r="3" spans="1:35" s="132" customFormat="1" ht="13.5" customHeight="1">
      <c r="A3" s="138" t="s">
        <v>240</v>
      </c>
      <c r="B3" s="139"/>
      <c r="C3" s="139"/>
      <c r="D3" s="140"/>
      <c r="E3" s="304"/>
      <c r="F3" s="141"/>
      <c r="H3" s="142"/>
      <c r="I3" s="142"/>
      <c r="J3" s="142"/>
      <c r="K3" s="142"/>
      <c r="L3" s="143"/>
      <c r="M3" s="144"/>
      <c r="N3" s="115" t="s">
        <v>205</v>
      </c>
      <c r="O3" s="42"/>
      <c r="P3" s="500">
        <f>Menu!B11</f>
        <v>0</v>
      </c>
      <c r="Q3" s="500"/>
      <c r="R3" s="499" t="s">
        <v>279</v>
      </c>
      <c r="S3" s="499"/>
      <c r="T3" s="500">
        <f>Menu!B12</f>
        <v>0</v>
      </c>
      <c r="U3" s="500"/>
      <c r="V3" s="500"/>
      <c r="W3" s="43" t="s">
        <v>66</v>
      </c>
      <c r="X3" s="500">
        <f>Menu!B13</f>
        <v>0</v>
      </c>
      <c r="Y3" s="500"/>
      <c r="Z3" s="499" t="s">
        <v>67</v>
      </c>
      <c r="AA3" s="499"/>
      <c r="AB3" s="499"/>
      <c r="AC3" s="505" t="e">
        <f>UPPER(Menu!B9)</f>
        <v>#VALUE!</v>
      </c>
      <c r="AD3" s="505"/>
      <c r="AE3" s="505"/>
      <c r="AG3" s="115" t="s">
        <v>68</v>
      </c>
      <c r="AH3" s="42"/>
      <c r="AI3" s="44">
        <f>E4</f>
        <v>1</v>
      </c>
    </row>
    <row r="4" spans="1:35" s="132" customFormat="1" ht="13.5" customHeight="1">
      <c r="A4" s="138" t="s">
        <v>203</v>
      </c>
      <c r="B4" s="139"/>
      <c r="C4" s="139"/>
      <c r="D4" s="140"/>
      <c r="E4" s="304">
        <v>1</v>
      </c>
      <c r="F4" s="141"/>
      <c r="G4" s="309" t="s">
        <v>297</v>
      </c>
      <c r="H4" s="311">
        <v>1</v>
      </c>
      <c r="I4" s="142"/>
      <c r="J4" s="142"/>
      <c r="K4" s="142"/>
      <c r="L4" s="143"/>
      <c r="M4" s="144"/>
      <c r="N4" s="115" t="s">
        <v>69</v>
      </c>
      <c r="O4" s="500">
        <f>Menu!B14</f>
        <v>0</v>
      </c>
      <c r="P4" s="500"/>
      <c r="Q4" s="500"/>
      <c r="R4" s="499" t="s">
        <v>70</v>
      </c>
      <c r="S4" s="499"/>
      <c r="T4" s="499"/>
      <c r="U4" s="500">
        <f>Menu!B18</f>
        <v>0</v>
      </c>
      <c r="V4" s="500"/>
      <c r="W4" s="500"/>
      <c r="X4" s="500"/>
      <c r="Y4" s="500"/>
      <c r="Z4" s="500"/>
      <c r="AA4" s="500"/>
      <c r="AB4" s="43" t="s">
        <v>71</v>
      </c>
      <c r="AC4" s="506">
        <f>Menu!B8</f>
        <v>0</v>
      </c>
      <c r="AD4" s="506"/>
      <c r="AE4" s="43" t="s">
        <v>280</v>
      </c>
      <c r="AF4" s="504" t="e">
        <f>UPPER(Menu!B7)</f>
        <v>#VALUE!</v>
      </c>
      <c r="AG4" s="504"/>
      <c r="AH4" s="43" t="s">
        <v>72</v>
      </c>
      <c r="AI4" s="46">
        <f>E6</f>
        <v>0</v>
      </c>
    </row>
    <row r="5" spans="1:35" s="132" customFormat="1" ht="13.5" customHeight="1">
      <c r="A5" s="138" t="s">
        <v>204</v>
      </c>
      <c r="B5" s="139"/>
      <c r="C5" s="139"/>
      <c r="D5" s="140"/>
      <c r="E5" s="304">
        <v>1</v>
      </c>
      <c r="F5" s="141"/>
      <c r="G5" s="142"/>
      <c r="H5" s="142"/>
      <c r="I5" s="142"/>
      <c r="J5" s="142"/>
      <c r="K5" s="142"/>
      <c r="L5" s="143"/>
      <c r="M5" s="144"/>
      <c r="N5" s="42"/>
      <c r="O5" s="42"/>
      <c r="P5" s="42"/>
      <c r="Q5" s="42"/>
      <c r="R5" s="42"/>
      <c r="S5" s="42"/>
      <c r="T5" s="42"/>
      <c r="U5" s="42"/>
      <c r="V5" s="42"/>
      <c r="W5" s="42"/>
      <c r="X5" s="42"/>
      <c r="Y5" s="42"/>
      <c r="Z5" s="42"/>
      <c r="AA5" s="42"/>
      <c r="AB5" s="42"/>
      <c r="AC5" s="42"/>
      <c r="AD5" s="42"/>
      <c r="AE5" s="42"/>
      <c r="AF5" s="42"/>
      <c r="AG5" s="42"/>
      <c r="AH5" s="42"/>
      <c r="AI5" s="42"/>
    </row>
    <row r="6" spans="1:35" s="132" customFormat="1" ht="13.5" customHeight="1">
      <c r="A6" s="138" t="s">
        <v>96</v>
      </c>
      <c r="B6" s="139"/>
      <c r="C6" s="139"/>
      <c r="D6" s="140"/>
      <c r="E6" s="305"/>
      <c r="F6" s="141"/>
      <c r="G6" s="142"/>
      <c r="H6" s="142"/>
      <c r="I6" s="142"/>
      <c r="J6" s="142"/>
      <c r="K6" s="142"/>
      <c r="L6" s="143"/>
      <c r="M6" s="144"/>
      <c r="N6" s="267" t="s">
        <v>287</v>
      </c>
      <c r="O6" s="268"/>
      <c r="P6" s="269"/>
      <c r="Q6" s="269"/>
      <c r="R6" s="269"/>
      <c r="S6" s="269"/>
      <c r="T6" s="269"/>
      <c r="U6" s="269"/>
      <c r="V6" s="269"/>
      <c r="W6" s="269"/>
      <c r="X6" s="269"/>
      <c r="Y6" s="269"/>
      <c r="Z6" s="270"/>
      <c r="AA6" s="269" t="s">
        <v>73</v>
      </c>
      <c r="AB6" s="269"/>
      <c r="AC6" s="269"/>
      <c r="AD6" s="269"/>
      <c r="AE6" s="269"/>
      <c r="AF6" s="269"/>
      <c r="AG6" s="269"/>
      <c r="AH6" s="269"/>
      <c r="AI6" s="270"/>
    </row>
    <row r="7" spans="1:35" s="132" customFormat="1" ht="13.5" customHeight="1">
      <c r="A7" s="138" t="s">
        <v>97</v>
      </c>
      <c r="B7" s="139"/>
      <c r="C7" s="139"/>
      <c r="D7" s="140"/>
      <c r="E7" s="304"/>
      <c r="F7" s="141"/>
      <c r="G7" s="142"/>
      <c r="H7" s="142"/>
      <c r="I7" s="142"/>
      <c r="J7" s="142"/>
      <c r="K7" s="142"/>
      <c r="L7" s="143"/>
      <c r="M7" s="144"/>
      <c r="N7" s="47"/>
      <c r="O7" s="48" t="s">
        <v>74</v>
      </c>
      <c r="P7" s="145"/>
      <c r="Q7" s="48" t="s">
        <v>75</v>
      </c>
      <c r="R7" s="145"/>
      <c r="S7" s="48" t="s">
        <v>76</v>
      </c>
      <c r="T7" s="145"/>
      <c r="U7" s="48" t="s">
        <v>77</v>
      </c>
      <c r="V7" s="145"/>
      <c r="W7" s="48" t="str">
        <f>J23</f>
        <v>RAP*</v>
      </c>
      <c r="X7" s="145"/>
      <c r="Y7" s="48" t="str">
        <f>IF($K$23="RAS","RAS",(IF($K$23="HydLim","Hydrated Lime",IF($K$23="MinFill","Mineral Filler",""))))</f>
        <v>RAS</v>
      </c>
      <c r="Z7" s="49"/>
      <c r="AA7" s="526" t="s">
        <v>78</v>
      </c>
      <c r="AB7" s="527"/>
      <c r="AC7" s="527"/>
      <c r="AD7" s="527"/>
      <c r="AE7" s="527"/>
      <c r="AF7" s="528"/>
      <c r="AG7" s="42"/>
      <c r="AH7" s="50"/>
      <c r="AI7" s="51"/>
    </row>
    <row r="8" spans="1:35" s="132" customFormat="1" ht="13.5" customHeight="1">
      <c r="A8" s="138" t="s">
        <v>99</v>
      </c>
      <c r="B8" s="139"/>
      <c r="C8" s="139"/>
      <c r="D8" s="140"/>
      <c r="E8" s="304"/>
      <c r="F8" s="141"/>
      <c r="G8" s="142"/>
      <c r="H8" s="142"/>
      <c r="I8" s="142"/>
      <c r="J8" s="142"/>
      <c r="K8" s="142"/>
      <c r="L8" s="143"/>
      <c r="M8" s="144"/>
      <c r="N8" s="52" t="s">
        <v>79</v>
      </c>
      <c r="O8" s="53" t="s">
        <v>80</v>
      </c>
      <c r="P8" s="54" t="s">
        <v>81</v>
      </c>
      <c r="Q8" s="53" t="s">
        <v>80</v>
      </c>
      <c r="R8" s="54" t="s">
        <v>81</v>
      </c>
      <c r="S8" s="53" t="s">
        <v>80</v>
      </c>
      <c r="T8" s="54" t="s">
        <v>81</v>
      </c>
      <c r="U8" s="53" t="s">
        <v>80</v>
      </c>
      <c r="V8" s="54" t="s">
        <v>81</v>
      </c>
      <c r="W8" s="53" t="s">
        <v>80</v>
      </c>
      <c r="X8" s="54" t="s">
        <v>81</v>
      </c>
      <c r="Y8" s="53" t="s">
        <v>80</v>
      </c>
      <c r="Z8" s="55" t="s">
        <v>81</v>
      </c>
      <c r="AA8" s="56" t="s">
        <v>82</v>
      </c>
      <c r="AB8" s="56" t="s">
        <v>83</v>
      </c>
      <c r="AC8" s="56" t="s">
        <v>84</v>
      </c>
      <c r="AD8" s="56" t="s">
        <v>85</v>
      </c>
      <c r="AE8" s="56" t="str">
        <f>J23</f>
        <v>RAP*</v>
      </c>
      <c r="AF8" s="378" t="str">
        <f>IF($K$23="HydLim","Hyd.Lime",IF($K$23="MinFill","Min.Filler",""))</f>
        <v>Hyd.Lime</v>
      </c>
      <c r="AG8" s="57" t="s">
        <v>86</v>
      </c>
      <c r="AH8" s="58" t="s">
        <v>87</v>
      </c>
      <c r="AI8" s="59" t="s">
        <v>88</v>
      </c>
    </row>
    <row r="9" spans="1:35" s="132" customFormat="1" ht="13.5" customHeight="1">
      <c r="A9" s="138" t="s">
        <v>372</v>
      </c>
      <c r="B9" s="139"/>
      <c r="C9" s="139"/>
      <c r="D9" s="140"/>
      <c r="E9" s="306"/>
      <c r="F9" s="141"/>
      <c r="G9" s="142"/>
      <c r="H9" s="142"/>
      <c r="I9" s="142"/>
      <c r="J9" s="142"/>
      <c r="K9" s="142"/>
      <c r="L9" s="143"/>
      <c r="M9" s="144"/>
      <c r="N9" s="60" t="s">
        <v>89</v>
      </c>
      <c r="O9" s="61" t="s">
        <v>90</v>
      </c>
      <c r="P9" s="62" t="s">
        <v>91</v>
      </c>
      <c r="Q9" s="61" t="s">
        <v>90</v>
      </c>
      <c r="R9" s="62" t="s">
        <v>91</v>
      </c>
      <c r="S9" s="61" t="s">
        <v>90</v>
      </c>
      <c r="T9" s="62" t="s">
        <v>91</v>
      </c>
      <c r="U9" s="61" t="s">
        <v>90</v>
      </c>
      <c r="V9" s="62" t="s">
        <v>91</v>
      </c>
      <c r="W9" s="61" t="s">
        <v>90</v>
      </c>
      <c r="X9" s="62" t="s">
        <v>91</v>
      </c>
      <c r="Y9" s="61" t="s">
        <v>90</v>
      </c>
      <c r="Z9" s="63" t="s">
        <v>91</v>
      </c>
      <c r="AA9" s="64">
        <f aca="true" t="shared" si="0" ref="AA9:AF9">B44</f>
        <v>0</v>
      </c>
      <c r="AB9" s="64">
        <f t="shared" si="0"/>
        <v>0</v>
      </c>
      <c r="AC9" s="64">
        <f t="shared" si="0"/>
        <v>0</v>
      </c>
      <c r="AD9" s="64">
        <f t="shared" si="0"/>
        <v>0</v>
      </c>
      <c r="AE9" s="64">
        <f>IF(C44="",F44,"")</f>
        <v>0</v>
      </c>
      <c r="AF9" s="64">
        <f t="shared" si="0"/>
        <v>0</v>
      </c>
      <c r="AG9" s="57" t="s">
        <v>92</v>
      </c>
      <c r="AH9" s="58" t="s">
        <v>93</v>
      </c>
      <c r="AI9" s="65"/>
    </row>
    <row r="10" spans="1:35" s="132" customFormat="1" ht="13.5" customHeight="1">
      <c r="A10" s="138" t="s">
        <v>101</v>
      </c>
      <c r="B10" s="139"/>
      <c r="C10" s="139"/>
      <c r="D10" s="140"/>
      <c r="E10" s="317">
        <f>100-E9-J44</f>
        <v>100</v>
      </c>
      <c r="F10" s="141"/>
      <c r="G10" s="142"/>
      <c r="H10" s="142"/>
      <c r="I10" s="142"/>
      <c r="J10" s="142"/>
      <c r="K10" s="142"/>
      <c r="L10" s="143"/>
      <c r="M10" s="144"/>
      <c r="N10" s="66"/>
      <c r="O10" s="67">
        <f>B24</f>
        <v>0</v>
      </c>
      <c r="P10" s="68" t="s">
        <v>94</v>
      </c>
      <c r="Q10" s="67">
        <f>D24</f>
        <v>0</v>
      </c>
      <c r="R10" s="68" t="s">
        <v>94</v>
      </c>
      <c r="S10" s="67">
        <f>F24</f>
        <v>0</v>
      </c>
      <c r="T10" s="68" t="s">
        <v>94</v>
      </c>
      <c r="U10" s="67">
        <f>H24</f>
        <v>0</v>
      </c>
      <c r="V10" s="68" t="s">
        <v>94</v>
      </c>
      <c r="W10" s="67">
        <f>J24</f>
        <v>0</v>
      </c>
      <c r="X10" s="257" t="s">
        <v>94</v>
      </c>
      <c r="Y10" s="131"/>
      <c r="Z10" s="257" t="s">
        <v>94</v>
      </c>
      <c r="AA10" s="82"/>
      <c r="AB10" s="66"/>
      <c r="AC10" s="70"/>
      <c r="AD10" s="66"/>
      <c r="AE10" s="70"/>
      <c r="AF10" s="291" t="s">
        <v>94</v>
      </c>
      <c r="AG10" s="66"/>
      <c r="AH10" s="66"/>
      <c r="AI10" s="66"/>
    </row>
    <row r="11" spans="1:35" s="132" customFormat="1" ht="13.5" customHeight="1">
      <c r="A11" s="381" t="s">
        <v>375</v>
      </c>
      <c r="B11" s="381"/>
      <c r="C11" s="381"/>
      <c r="D11" s="382"/>
      <c r="E11" s="387"/>
      <c r="F11" s="381"/>
      <c r="I11" s="142"/>
      <c r="J11" s="142"/>
      <c r="K11" s="142"/>
      <c r="L11" s="143"/>
      <c r="M11" s="144"/>
      <c r="N11" s="287">
        <v>1.5</v>
      </c>
      <c r="O11" s="67" t="str">
        <f>IF(O$35&gt;0,(O35-O10)," ")</f>
        <v> </v>
      </c>
      <c r="P11" s="72" t="str">
        <f>IF($B$48&gt;0,((O11/O$35)*100)," ")</f>
        <v> </v>
      </c>
      <c r="Q11" s="67" t="str">
        <f>IF(Q$35&gt;0,(Q35-Q10)," ")</f>
        <v> </v>
      </c>
      <c r="R11" s="72" t="str">
        <f>IF(AND($B$48&gt;0,$C$44&gt;0),((Q11/Q$35)*100)," ")</f>
        <v> </v>
      </c>
      <c r="S11" s="67" t="str">
        <f>IF(S$35&gt;0,(S35-S10)," ")</f>
        <v> </v>
      </c>
      <c r="T11" s="72" t="str">
        <f>IF(AND($B$48&gt;0,$D$44&gt;0),((S11/S$35)*100)," ")</f>
        <v> </v>
      </c>
      <c r="U11" s="67" t="str">
        <f>IF(U$35&gt;0,(U35-U10)," ")</f>
        <v> </v>
      </c>
      <c r="V11" s="72" t="str">
        <f>IF(AND($B$48&gt;0,$E$44&gt;0),((U11/U$35)*100)," ")</f>
        <v> </v>
      </c>
      <c r="W11" s="67" t="str">
        <f>IF(W$35&gt;0,(W35-W10)," ")</f>
        <v> </v>
      </c>
      <c r="X11" s="74" t="str">
        <f>IF(AND($B$48&gt;0,$F$44&gt;0),((W11/W$35)*100)," ")</f>
        <v> </v>
      </c>
      <c r="Y11" s="372" t="str">
        <f>IF($Y$35&gt;0,(Y32-Y7)," ")</f>
        <v> </v>
      </c>
      <c r="Z11" s="74" t="str">
        <f>IF(AND($G$44&gt;0,B48&gt;0),$K24," ")</f>
        <v> </v>
      </c>
      <c r="AA11" s="73" t="str">
        <f>IF($O$35&gt;0,(($AA$9/100)*P11)," ")</f>
        <v> </v>
      </c>
      <c r="AB11" s="74" t="str">
        <f>IF($Q$35&gt;0,(($AB$9/100)*R11)," ")</f>
        <v> </v>
      </c>
      <c r="AC11" s="73" t="str">
        <f>IF($S$35&gt;0,(($AC$9/100)*T11)," ")</f>
        <v> </v>
      </c>
      <c r="AD11" s="74" t="str">
        <f>IF($U$35&gt;0,(($AD$9/100)*V11)," ")</f>
        <v> </v>
      </c>
      <c r="AE11" s="73" t="str">
        <f>IF($AE$9&gt;0,(($AE$9/100)*X11)," ")</f>
        <v> </v>
      </c>
      <c r="AF11" s="74" t="str">
        <f>IF($AF$9&gt;0,(($AF$9/100)*Z11)," ")</f>
        <v> </v>
      </c>
      <c r="AG11" s="74">
        <f>TRUNC(SUM(AA11:AF11),1)</f>
        <v>0</v>
      </c>
      <c r="AH11" s="74">
        <f>B48</f>
        <v>0</v>
      </c>
      <c r="AI11" s="75">
        <f>IF(B48="","",IF(AG11-AH11&lt;&gt;0,AG11-AH11,"0.0"))</f>
      </c>
    </row>
    <row r="12" spans="1:35" s="132" customFormat="1" ht="13.5" customHeight="1">
      <c r="A12" s="138" t="s">
        <v>102</v>
      </c>
      <c r="B12" s="139"/>
      <c r="C12" s="139"/>
      <c r="D12" s="140"/>
      <c r="E12" s="304"/>
      <c r="F12" s="141"/>
      <c r="G12" s="142"/>
      <c r="H12" s="142"/>
      <c r="I12" s="142"/>
      <c r="J12" s="142"/>
      <c r="K12" s="142"/>
      <c r="L12" s="143"/>
      <c r="M12" s="144"/>
      <c r="N12" s="66"/>
      <c r="O12" s="67">
        <f>B25</f>
        <v>0</v>
      </c>
      <c r="P12" s="68" t="s">
        <v>94</v>
      </c>
      <c r="Q12" s="67">
        <f>D25</f>
        <v>0</v>
      </c>
      <c r="R12" s="68" t="s">
        <v>94</v>
      </c>
      <c r="S12" s="67">
        <f>F25</f>
        <v>0</v>
      </c>
      <c r="T12" s="68" t="s">
        <v>94</v>
      </c>
      <c r="U12" s="67">
        <f>H25</f>
        <v>0</v>
      </c>
      <c r="V12" s="68" t="s">
        <v>94</v>
      </c>
      <c r="W12" s="67">
        <f>J25</f>
        <v>0</v>
      </c>
      <c r="X12" s="257" t="s">
        <v>94</v>
      </c>
      <c r="Y12" s="131"/>
      <c r="Z12" s="257" t="s">
        <v>94</v>
      </c>
      <c r="AA12" s="82"/>
      <c r="AB12" s="66"/>
      <c r="AC12" s="70"/>
      <c r="AD12" s="66"/>
      <c r="AE12" s="70"/>
      <c r="AF12" s="291" t="s">
        <v>94</v>
      </c>
      <c r="AG12" s="66"/>
      <c r="AH12" s="81"/>
      <c r="AI12" s="66"/>
    </row>
    <row r="13" spans="1:35" s="132" customFormat="1" ht="13.5" customHeight="1" thickBot="1">
      <c r="A13" s="138" t="s">
        <v>104</v>
      </c>
      <c r="B13" s="139"/>
      <c r="C13" s="139"/>
      <c r="D13" s="140"/>
      <c r="E13" s="307"/>
      <c r="F13" s="254"/>
      <c r="G13" s="142"/>
      <c r="H13" s="142"/>
      <c r="I13" s="142"/>
      <c r="J13" s="142"/>
      <c r="K13" s="142"/>
      <c r="L13" s="143"/>
      <c r="M13" s="144"/>
      <c r="N13" s="71" t="s">
        <v>95</v>
      </c>
      <c r="O13" s="67" t="str">
        <f>IF(O$35&gt;0,(O35-O12)," ")</f>
        <v> </v>
      </c>
      <c r="P13" s="72" t="str">
        <f>IF($B$49&gt;0,((O13/O$35)*100)," ")</f>
        <v> </v>
      </c>
      <c r="Q13" s="67" t="str">
        <f>IF(Q$35&gt;0,(Q35-Q12)," ")</f>
        <v> </v>
      </c>
      <c r="R13" s="72" t="str">
        <f>IF(AND($B$49&gt;0,$C$44&gt;0),((Q13/Q$35)*100)," ")</f>
        <v> </v>
      </c>
      <c r="S13" s="67" t="str">
        <f>IF(S$35&gt;0,(S35-S12)," ")</f>
        <v> </v>
      </c>
      <c r="T13" s="72" t="str">
        <f>IF(AND($B$49&gt;0,$D$44&gt;0),((S13/S$35)*100)," ")</f>
        <v> </v>
      </c>
      <c r="U13" s="67" t="str">
        <f>IF(U$35&gt;0,(U35-U12)," ")</f>
        <v> </v>
      </c>
      <c r="V13" s="72" t="str">
        <f>IF(AND($B$49&gt;0,$E$44&gt;0),((U13/U$35)*100)," ")</f>
        <v> </v>
      </c>
      <c r="W13" s="67" t="str">
        <f>IF(W$35&gt;0,(W35-W12)," ")</f>
        <v> </v>
      </c>
      <c r="X13" s="72" t="str">
        <f>IF(AND($B$49&gt;0,$F$44&gt;0),((W13/W$35)*100)," ")</f>
        <v> </v>
      </c>
      <c r="Y13" s="69" t="str">
        <f>IF($Y$35&gt;0,(Y34-Y9)," ")</f>
        <v> </v>
      </c>
      <c r="Z13" s="74" t="str">
        <f>IF(AND($G$44&gt;0,B49&gt;0),$K25," ")</f>
        <v> </v>
      </c>
      <c r="AA13" s="73" t="str">
        <f>IF($O$35&gt;0,(($AA$9/100)*P13)," ")</f>
        <v> </v>
      </c>
      <c r="AB13" s="74" t="str">
        <f>IF($Q$35&gt;0,(($AB$9/100)*R13)," ")</f>
        <v> </v>
      </c>
      <c r="AC13" s="73" t="str">
        <f>IF($S$35&gt;0,(($AC$9/100)*T13)," ")</f>
        <v> </v>
      </c>
      <c r="AD13" s="74" t="str">
        <f>IF($U$35&gt;0,(($AD$9/100)*V13)," ")</f>
        <v> </v>
      </c>
      <c r="AE13" s="73" t="str">
        <f>IF($AE$9&gt;0,(($AE$9/100)*X13)," ")</f>
        <v> </v>
      </c>
      <c r="AF13" s="74" t="str">
        <f>IF($AF$9&gt;0,(($AF$9/100)*Z13)," ")</f>
        <v> </v>
      </c>
      <c r="AG13" s="74">
        <f>TRUNC(SUM(AA13:AF13),1)</f>
        <v>0</v>
      </c>
      <c r="AH13" s="74">
        <f>B49</f>
        <v>0</v>
      </c>
      <c r="AI13" s="75">
        <f>IF(B49="","",IF(AG13-AH13&lt;&gt;0,AG13-AH13,"0.0"))</f>
      </c>
    </row>
    <row r="14" spans="1:35" s="132" customFormat="1" ht="13.5" customHeight="1" thickBot="1" thickTop="1">
      <c r="A14" s="138" t="s">
        <v>334</v>
      </c>
      <c r="B14" s="139"/>
      <c r="C14" s="139"/>
      <c r="D14" s="140"/>
      <c r="E14" s="354"/>
      <c r="F14" s="357"/>
      <c r="G14" s="358"/>
      <c r="H14" s="358"/>
      <c r="I14" s="142"/>
      <c r="J14" s="142"/>
      <c r="K14" s="142"/>
      <c r="L14" s="143"/>
      <c r="M14" s="144"/>
      <c r="N14" s="66"/>
      <c r="O14" s="67">
        <f>B26</f>
        <v>0</v>
      </c>
      <c r="P14" s="68" t="s">
        <v>94</v>
      </c>
      <c r="Q14" s="67">
        <f>D26</f>
        <v>0</v>
      </c>
      <c r="R14" s="68" t="s">
        <v>94</v>
      </c>
      <c r="S14" s="67">
        <f>F26</f>
        <v>0</v>
      </c>
      <c r="T14" s="68" t="s">
        <v>94</v>
      </c>
      <c r="U14" s="67">
        <f>H26</f>
        <v>0</v>
      </c>
      <c r="V14" s="68" t="s">
        <v>94</v>
      </c>
      <c r="W14" s="67">
        <f>J26</f>
        <v>0</v>
      </c>
      <c r="X14" s="68" t="s">
        <v>94</v>
      </c>
      <c r="Y14" s="69"/>
      <c r="Z14" s="257" t="s">
        <v>94</v>
      </c>
      <c r="AA14" s="76" t="s">
        <v>94</v>
      </c>
      <c r="AB14" s="77" t="s">
        <v>94</v>
      </c>
      <c r="AC14" s="76" t="s">
        <v>94</v>
      </c>
      <c r="AD14" s="77" t="s">
        <v>94</v>
      </c>
      <c r="AE14" s="78"/>
      <c r="AF14" s="291" t="s">
        <v>94</v>
      </c>
      <c r="AG14" s="79"/>
      <c r="AH14" s="79"/>
      <c r="AI14" s="66"/>
    </row>
    <row r="15" spans="1:35" s="132" customFormat="1" ht="13.5" customHeight="1" thickTop="1">
      <c r="A15" s="138" t="s">
        <v>106</v>
      </c>
      <c r="B15" s="139"/>
      <c r="C15" s="139"/>
      <c r="D15" s="140"/>
      <c r="E15" s="308"/>
      <c r="F15" s="308"/>
      <c r="G15" s="308"/>
      <c r="H15" s="355"/>
      <c r="J15" s="142"/>
      <c r="K15" s="142"/>
      <c r="L15" s="143"/>
      <c r="M15" s="144"/>
      <c r="N15" s="80" t="s">
        <v>98</v>
      </c>
      <c r="O15" s="67" t="str">
        <f>IF(O$35&gt;0,(O35-O14)," ")</f>
        <v> </v>
      </c>
      <c r="P15" s="72" t="str">
        <f>IF($B$50&gt;0,((O15/O$35)*100)," ")</f>
        <v> </v>
      </c>
      <c r="Q15" s="67" t="str">
        <f>IF(Q$35&gt;0,(Q35-Q14)," ")</f>
        <v> </v>
      </c>
      <c r="R15" s="72" t="str">
        <f>IF(AND($B$50&gt;0,$C$44&gt;0),((Q15/Q$35)*100)," ")</f>
        <v> </v>
      </c>
      <c r="S15" s="67" t="str">
        <f>IF(S$35&gt;0,(S35-S14)," ")</f>
        <v> </v>
      </c>
      <c r="T15" s="72" t="str">
        <f>IF(AND($B$50&gt;0,$D$44&gt;0),((S15/S$35)*100)," ")</f>
        <v> </v>
      </c>
      <c r="U15" s="67" t="str">
        <f>IF(U$35&gt;0,(U35-U14)," ")</f>
        <v> </v>
      </c>
      <c r="V15" s="72" t="str">
        <f>IF(AND($B$50&gt;0,$E$44&gt;0),((U15/U$35)*100)," ")</f>
        <v> </v>
      </c>
      <c r="W15" s="67" t="str">
        <f>IF(W$35&gt;0,(W35-W14)," ")</f>
        <v> </v>
      </c>
      <c r="X15" s="72" t="str">
        <f>IF(AND($B$50&gt;0,$F$44&gt;0),((W15/W$35)*100)," ")</f>
        <v> </v>
      </c>
      <c r="Y15" s="69" t="str">
        <f>IF($Y$35&gt;0,(Y13-Y14)," ")</f>
        <v> </v>
      </c>
      <c r="Z15" s="74" t="str">
        <f>IF(AND($G$44&gt;0,B50&gt;0),$K26," ")</f>
        <v> </v>
      </c>
      <c r="AA15" s="78" t="str">
        <f>IF($O$35&gt;0,(($AA$9/100)*P15)," ")</f>
        <v> </v>
      </c>
      <c r="AB15" s="79" t="str">
        <f>IF($Q$35&gt;0,(($AB$9/100)*R15)," ")</f>
        <v> </v>
      </c>
      <c r="AC15" s="78" t="str">
        <f>IF($S$35&gt;0,(($AC$9/100)*T15)," ")</f>
        <v> </v>
      </c>
      <c r="AD15" s="79" t="str">
        <f>IF($U$35&gt;0,(($AD$9/100)*V15)," ")</f>
        <v> </v>
      </c>
      <c r="AE15" s="78" t="str">
        <f>IF($AE$9&gt;0,(($AE$9/100)*X15)," ")</f>
        <v> </v>
      </c>
      <c r="AF15" s="74" t="str">
        <f>IF($AF$9&gt;0,(($AF$9/100)*Z15)," ")</f>
        <v> </v>
      </c>
      <c r="AG15" s="74">
        <f>TRUNC(SUM(AA15:AF15),1)</f>
        <v>0</v>
      </c>
      <c r="AH15" s="79">
        <f>B50</f>
        <v>0</v>
      </c>
      <c r="AI15" s="75">
        <f>IF(B50="","",IF(AG15-AH15&lt;&gt;0,AG15-AH15,"0.0"))</f>
      </c>
    </row>
    <row r="16" spans="1:35" s="132" customFormat="1" ht="13.5" customHeight="1">
      <c r="A16" s="138" t="s">
        <v>108</v>
      </c>
      <c r="B16" s="139"/>
      <c r="C16" s="139"/>
      <c r="D16" s="140"/>
      <c r="E16" s="308"/>
      <c r="F16" s="308"/>
      <c r="G16" s="308"/>
      <c r="H16" s="355"/>
      <c r="I16" s="142" t="s">
        <v>329</v>
      </c>
      <c r="J16" s="142"/>
      <c r="K16" s="142"/>
      <c r="L16" s="143"/>
      <c r="M16" s="144"/>
      <c r="N16" s="50"/>
      <c r="O16" s="67">
        <f>B27</f>
        <v>0</v>
      </c>
      <c r="P16" s="68" t="s">
        <v>94</v>
      </c>
      <c r="Q16" s="67">
        <f>D27</f>
        <v>0</v>
      </c>
      <c r="R16" s="68" t="s">
        <v>94</v>
      </c>
      <c r="S16" s="67">
        <f>F27</f>
        <v>0</v>
      </c>
      <c r="T16" s="68" t="s">
        <v>94</v>
      </c>
      <c r="U16" s="67">
        <f>H27</f>
        <v>0</v>
      </c>
      <c r="V16" s="68" t="s">
        <v>94</v>
      </c>
      <c r="W16" s="67">
        <f>J27</f>
        <v>0</v>
      </c>
      <c r="X16" s="68" t="s">
        <v>94</v>
      </c>
      <c r="Y16" s="69"/>
      <c r="Z16" s="257" t="s">
        <v>94</v>
      </c>
      <c r="AA16" s="258" t="s">
        <v>94</v>
      </c>
      <c r="AB16" s="81"/>
      <c r="AC16" s="82"/>
      <c r="AD16" s="81"/>
      <c r="AE16" s="82"/>
      <c r="AF16" s="291" t="s">
        <v>94</v>
      </c>
      <c r="AG16" s="79"/>
      <c r="AH16" s="81"/>
      <c r="AI16" s="66"/>
    </row>
    <row r="17" spans="1:35" s="132" customFormat="1" ht="13.5" customHeight="1">
      <c r="A17" s="138" t="s">
        <v>206</v>
      </c>
      <c r="B17" s="139"/>
      <c r="C17" s="139"/>
      <c r="D17" s="140"/>
      <c r="E17" s="308"/>
      <c r="F17" s="308"/>
      <c r="G17" s="308"/>
      <c r="H17" s="355"/>
      <c r="I17" s="142" t="s">
        <v>336</v>
      </c>
      <c r="J17" s="142"/>
      <c r="K17" s="142"/>
      <c r="L17" s="143"/>
      <c r="M17" s="144"/>
      <c r="N17" s="71" t="s">
        <v>100</v>
      </c>
      <c r="O17" s="67" t="str">
        <f>IF(O$35&gt;0,(O35-O16)," ")</f>
        <v> </v>
      </c>
      <c r="P17" s="72" t="str">
        <f>IF($B$51&gt;0,((O17/O$35)*100)," ")</f>
        <v> </v>
      </c>
      <c r="Q17" s="67" t="str">
        <f>IF(Q$35&gt;0,(Q35-Q16)," ")</f>
        <v> </v>
      </c>
      <c r="R17" s="72" t="str">
        <f>IF(AND($B$51&gt;0,$C$44&gt;0),((Q17/Q$35)*100)," ")</f>
        <v> </v>
      </c>
      <c r="S17" s="67" t="str">
        <f>IF(S$35&gt;0,(S35-S16)," ")</f>
        <v> </v>
      </c>
      <c r="T17" s="72" t="str">
        <f>IF(AND($B$51&gt;0,$D$44&gt;0),((S17/S$35)*100)," ")</f>
        <v> </v>
      </c>
      <c r="U17" s="67" t="str">
        <f>IF(U$35&gt;0,(U35-U16)," ")</f>
        <v> </v>
      </c>
      <c r="V17" s="72" t="str">
        <f>IF(AND($B$51&gt;0,$E$44&gt;0),((U17/U$35)*100)," ")</f>
        <v> </v>
      </c>
      <c r="W17" s="67" t="str">
        <f>IF(W$35&gt;0,(W35-W16)," ")</f>
        <v> </v>
      </c>
      <c r="X17" s="72" t="str">
        <f>IF(AND($B$51&gt;0,$F$44&gt;0),((W17/W$35)*100)," ")</f>
        <v> </v>
      </c>
      <c r="Y17" s="69" t="str">
        <f>IF($Y$35&gt;0,(Y15-Y16)," ")</f>
        <v> </v>
      </c>
      <c r="Z17" s="74" t="str">
        <f>IF(AND($G$44&gt;0,B51&gt;0),$K27," ")</f>
        <v> </v>
      </c>
      <c r="AA17" s="73" t="str">
        <f>IF($O$35&gt;0,(($AA$9/100)*P17)," ")</f>
        <v> </v>
      </c>
      <c r="AB17" s="74" t="str">
        <f>IF($Q$35&gt;0,(($AB$9/100)*R17)," ")</f>
        <v> </v>
      </c>
      <c r="AC17" s="73" t="str">
        <f>IF($S$35&gt;0,(($AC$9/100)*T17)," ")</f>
        <v> </v>
      </c>
      <c r="AD17" s="74" t="str">
        <f>IF($U$35&gt;0,(($AD$9/100)*V17)," ")</f>
        <v> </v>
      </c>
      <c r="AE17" s="73" t="str">
        <f>IF($AE$9&gt;0,(($AE$9/100)*X17)," ")</f>
        <v> </v>
      </c>
      <c r="AF17" s="74" t="str">
        <f>IF($AF$9&gt;0,(($AF$9/100)*Z17)," ")</f>
        <v> </v>
      </c>
      <c r="AG17" s="74">
        <f>TRUNC(SUM(AA17:AF17),1)</f>
        <v>0</v>
      </c>
      <c r="AH17" s="74">
        <f>B51</f>
        <v>0</v>
      </c>
      <c r="AI17" s="75">
        <f>IF(B51="","",IF(AG17-AH17&lt;&gt;0,AG17-AH17,"0.0"))</f>
      </c>
    </row>
    <row r="18" spans="1:35" s="132" customFormat="1" ht="13.5" customHeight="1">
      <c r="A18" s="138" t="s">
        <v>110</v>
      </c>
      <c r="B18" s="139"/>
      <c r="C18" s="139"/>
      <c r="D18" s="140"/>
      <c r="E18" s="308"/>
      <c r="F18" s="359"/>
      <c r="G18" s="359"/>
      <c r="H18" s="360"/>
      <c r="I18" s="142" t="s">
        <v>337</v>
      </c>
      <c r="J18" s="142"/>
      <c r="K18" s="142"/>
      <c r="L18" s="143"/>
      <c r="M18" s="144"/>
      <c r="N18" s="66"/>
      <c r="O18" s="67">
        <f>B28</f>
        <v>0</v>
      </c>
      <c r="P18" s="68" t="s">
        <v>94</v>
      </c>
      <c r="Q18" s="67">
        <f>D28</f>
        <v>0</v>
      </c>
      <c r="R18" s="68" t="s">
        <v>94</v>
      </c>
      <c r="S18" s="67">
        <f>F28</f>
        <v>0</v>
      </c>
      <c r="T18" s="68" t="s">
        <v>94</v>
      </c>
      <c r="U18" s="67">
        <f>H28</f>
        <v>0</v>
      </c>
      <c r="V18" s="68" t="s">
        <v>94</v>
      </c>
      <c r="W18" s="67">
        <f>J28</f>
        <v>0</v>
      </c>
      <c r="X18" s="68" t="s">
        <v>94</v>
      </c>
      <c r="Y18" s="69"/>
      <c r="Z18" s="257" t="s">
        <v>94</v>
      </c>
      <c r="AA18" s="76" t="s">
        <v>94</v>
      </c>
      <c r="AB18" s="79"/>
      <c r="AC18" s="78"/>
      <c r="AD18" s="79"/>
      <c r="AE18" s="78"/>
      <c r="AF18" s="291" t="s">
        <v>94</v>
      </c>
      <c r="AG18" s="79"/>
      <c r="AH18" s="79"/>
      <c r="AI18" s="66"/>
    </row>
    <row r="19" spans="1:35" s="132" customFormat="1" ht="13.5" customHeight="1" thickBot="1">
      <c r="A19" s="138" t="s">
        <v>333</v>
      </c>
      <c r="B19" s="139"/>
      <c r="C19" s="139"/>
      <c r="D19" s="140"/>
      <c r="E19" s="361">
        <f>IF(E16="","",ROUND(E16/(E18-E17),3))</f>
      </c>
      <c r="F19" s="362">
        <f>IF(F16="","",ROUND(F16/(F18-F17),3))</f>
      </c>
      <c r="G19" s="362">
        <f>IF(G16="","",ROUND(G16/(G18-G17),3))</f>
      </c>
      <c r="H19" s="363">
        <f>IF(H16="","",ROUND(H16/(H18-H17),3))</f>
      </c>
      <c r="I19" s="142"/>
      <c r="J19" s="142"/>
      <c r="K19" s="142"/>
      <c r="L19" s="143"/>
      <c r="M19" s="144"/>
      <c r="N19" s="80" t="s">
        <v>103</v>
      </c>
      <c r="O19" s="67" t="str">
        <f>IF(O$35&gt;0,(O35-O18)," ")</f>
        <v> </v>
      </c>
      <c r="P19" s="72" t="str">
        <f>IF($B$52&gt;0,((O19/O$35)*100)," ")</f>
        <v> </v>
      </c>
      <c r="Q19" s="67" t="str">
        <f>IF(Q$35&gt;0,(Q35-Q18)," ")</f>
        <v> </v>
      </c>
      <c r="R19" s="72" t="str">
        <f>IF(AND($B$52&gt;0,$C$44&gt;0),((Q19/Q$35)*100)," ")</f>
        <v> </v>
      </c>
      <c r="S19" s="67" t="str">
        <f>IF(S$35&gt;0,(S35-S18)," ")</f>
        <v> </v>
      </c>
      <c r="T19" s="72" t="str">
        <f>IF(AND($B$52&gt;0,$D$44&gt;0),((S19/S$35)*100)," ")</f>
        <v> </v>
      </c>
      <c r="U19" s="67" t="str">
        <f>IF(U$35&gt;0,(U35-U18)," ")</f>
        <v> </v>
      </c>
      <c r="V19" s="72" t="str">
        <f>IF(AND($B$52&gt;0,$E$44&gt;0),((U19/U$35)*100)," ")</f>
        <v> </v>
      </c>
      <c r="W19" s="67" t="str">
        <f>IF(W$35&gt;0,(W35-W18)," ")</f>
        <v> </v>
      </c>
      <c r="X19" s="72" t="str">
        <f>IF(AND($B$52&gt;0,$F$44&gt;0),((W19/W$35)*100)," ")</f>
        <v> </v>
      </c>
      <c r="Y19" s="69" t="str">
        <f>IF($Y$35&gt;0,(Y17-Y18)," ")</f>
        <v> </v>
      </c>
      <c r="Z19" s="74" t="str">
        <f>IF(AND($G$44&gt;0,B52&gt;0),$K28," ")</f>
        <v> </v>
      </c>
      <c r="AA19" s="78" t="str">
        <f>IF($O$35&gt;0,(($AA$9/100)*P19)," ")</f>
        <v> </v>
      </c>
      <c r="AB19" s="79" t="str">
        <f>IF($Q$35&gt;0,(($AB$9/100)*R19)," ")</f>
        <v> </v>
      </c>
      <c r="AC19" s="78" t="str">
        <f>IF($S$35&gt;0,(($AC$9/100)*T19)," ")</f>
        <v> </v>
      </c>
      <c r="AD19" s="79" t="str">
        <f>IF($U$35&gt;0,(($AD$9/100)*V19)," ")</f>
        <v> </v>
      </c>
      <c r="AE19" s="78" t="str">
        <f>IF($AE$9&gt;0,(($AE$9/100)*X19)," ")</f>
        <v> </v>
      </c>
      <c r="AF19" s="74" t="str">
        <f>IF($AF$9&gt;0,(($AF$9/100)*Z19)," ")</f>
        <v> </v>
      </c>
      <c r="AG19" s="74">
        <f>TRUNC(SUM(AA19:AF19),1)</f>
        <v>0</v>
      </c>
      <c r="AH19" s="79">
        <f>B52</f>
        <v>0</v>
      </c>
      <c r="AI19" s="75">
        <f>IF(B52="","",IF(AG19-AH19&lt;&gt;0,AG19-AH19,"0.0"))</f>
      </c>
    </row>
    <row r="20" spans="1:35" s="132" customFormat="1" ht="13.5" customHeight="1" thickBot="1" thickTop="1">
      <c r="A20" s="138" t="s">
        <v>368</v>
      </c>
      <c r="B20" s="139"/>
      <c r="C20" s="139"/>
      <c r="D20" s="140"/>
      <c r="E20" s="353" t="s">
        <v>330</v>
      </c>
      <c r="F20" s="142"/>
      <c r="G20" s="142"/>
      <c r="H20" s="142"/>
      <c r="I20" s="146"/>
      <c r="J20" s="379" t="s">
        <v>369</v>
      </c>
      <c r="K20" s="364" t="s">
        <v>335</v>
      </c>
      <c r="L20" s="143"/>
      <c r="M20" s="144"/>
      <c r="N20" s="50"/>
      <c r="O20" s="67">
        <f>B29</f>
        <v>0</v>
      </c>
      <c r="P20" s="68" t="s">
        <v>94</v>
      </c>
      <c r="Q20" s="67">
        <f>D29</f>
        <v>0</v>
      </c>
      <c r="R20" s="68" t="s">
        <v>94</v>
      </c>
      <c r="S20" s="67">
        <f>F29</f>
        <v>0</v>
      </c>
      <c r="T20" s="68" t="s">
        <v>94</v>
      </c>
      <c r="U20" s="67">
        <f>H29</f>
        <v>0</v>
      </c>
      <c r="V20" s="68" t="s">
        <v>94</v>
      </c>
      <c r="W20" s="67">
        <f>J29</f>
        <v>0</v>
      </c>
      <c r="X20" s="68" t="s">
        <v>94</v>
      </c>
      <c r="Y20" s="69"/>
      <c r="Z20" s="257" t="s">
        <v>94</v>
      </c>
      <c r="AA20" s="258" t="s">
        <v>94</v>
      </c>
      <c r="AB20" s="81"/>
      <c r="AC20" s="82"/>
      <c r="AD20" s="81"/>
      <c r="AE20" s="82"/>
      <c r="AF20" s="291" t="s">
        <v>94</v>
      </c>
      <c r="AG20" s="79"/>
      <c r="AH20" s="81"/>
      <c r="AI20" s="66"/>
    </row>
    <row r="21" spans="1:35" s="132" customFormat="1" ht="13.5" customHeight="1" thickTop="1">
      <c r="A21" s="138" t="s">
        <v>374</v>
      </c>
      <c r="B21" s="139"/>
      <c r="C21" s="139"/>
      <c r="D21" s="140"/>
      <c r="E21" s="304"/>
      <c r="F21" s="141"/>
      <c r="G21" s="142"/>
      <c r="H21" s="146"/>
      <c r="I21" s="146"/>
      <c r="J21" s="379" t="s">
        <v>370</v>
      </c>
      <c r="K21" s="364" t="s">
        <v>92</v>
      </c>
      <c r="L21" s="143"/>
      <c r="M21" s="144"/>
      <c r="N21" s="71" t="s">
        <v>105</v>
      </c>
      <c r="O21" s="67" t="str">
        <f>IF(O$35&gt;0,(O35-O20)," ")</f>
        <v> </v>
      </c>
      <c r="P21" s="72" t="str">
        <f>IF($B$53&gt;0,((O21/O$35)*100)," ")</f>
        <v> </v>
      </c>
      <c r="Q21" s="67" t="str">
        <f>IF(Q$35&gt;0,(Q35-Q20)," ")</f>
        <v> </v>
      </c>
      <c r="R21" s="72" t="str">
        <f>IF(AND($B$53&gt;0,$C$44&gt;0),((Q21/Q$35)*100)," ")</f>
        <v> </v>
      </c>
      <c r="S21" s="67" t="str">
        <f>IF(S$35&gt;0,(S35-S20)," ")</f>
        <v> </v>
      </c>
      <c r="T21" s="72" t="str">
        <f>IF(AND($B$53&gt;0,$D$44&gt;0),((S21/S$35)*100)," ")</f>
        <v> </v>
      </c>
      <c r="U21" s="67" t="str">
        <f>IF(U$35&gt;0,(U35-U20)," ")</f>
        <v> </v>
      </c>
      <c r="V21" s="72" t="str">
        <f>IF(AND($B$53&gt;0,$E$44&gt;0),((U21/U$35)*100)," ")</f>
        <v> </v>
      </c>
      <c r="W21" s="67" t="str">
        <f>IF(W$35&gt;0,(W35-W20)," ")</f>
        <v> </v>
      </c>
      <c r="X21" s="72" t="str">
        <f>IF(AND($B$53&gt;0,$F$44&gt;0),((W21/W$35)*100)," ")</f>
        <v> </v>
      </c>
      <c r="Y21" s="69" t="str">
        <f>IF($Y$35&gt;0,(Y19-Y20)," ")</f>
        <v> </v>
      </c>
      <c r="Z21" s="74" t="str">
        <f>IF(AND($G$44&gt;0,B53&gt;0),$K29," ")</f>
        <v> </v>
      </c>
      <c r="AA21" s="73" t="str">
        <f>IF($O$35&gt;0,(($AA$9/100)*P21)," ")</f>
        <v> </v>
      </c>
      <c r="AB21" s="74" t="str">
        <f>IF($Q$35&gt;0,(($AB$9/100)*R21)," ")</f>
        <v> </v>
      </c>
      <c r="AC21" s="73" t="str">
        <f>IF($S$35&gt;0,(($AC$9/100)*T21)," ")</f>
        <v> </v>
      </c>
      <c r="AD21" s="74" t="str">
        <f>IF($U$35&gt;0,(($AD$9/100)*V21)," ")</f>
        <v> </v>
      </c>
      <c r="AE21" s="73" t="str">
        <f>IF($AE$9&gt;0,(($AE$9/100)*X21)," ")</f>
        <v> </v>
      </c>
      <c r="AF21" s="74" t="str">
        <f>IF($AF$9&gt;0,(($AF$9/100)*Z21)," ")</f>
        <v> </v>
      </c>
      <c r="AG21" s="74">
        <f>TRUNC(SUM(AA21:AF21),1)</f>
        <v>0</v>
      </c>
      <c r="AH21" s="74">
        <f>B53</f>
        <v>0</v>
      </c>
      <c r="AI21" s="75">
        <f>IF(B53="","",IF(AG21-AH21&lt;&gt;0,AG21-AH21,"0.0"))</f>
      </c>
    </row>
    <row r="22" spans="1:35" s="132" customFormat="1" ht="13.5" customHeight="1">
      <c r="A22" s="131"/>
      <c r="B22" s="149" t="s">
        <v>114</v>
      </c>
      <c r="C22" s="150"/>
      <c r="D22" s="151"/>
      <c r="E22" s="464" t="s">
        <v>812</v>
      </c>
      <c r="F22" s="131"/>
      <c r="G22" s="131"/>
      <c r="H22" s="131"/>
      <c r="I22" s="131"/>
      <c r="J22" s="380" t="s">
        <v>371</v>
      </c>
      <c r="K22" s="365" t="s">
        <v>237</v>
      </c>
      <c r="L22" s="137"/>
      <c r="M22" s="131"/>
      <c r="N22" s="66"/>
      <c r="O22" s="67">
        <f>B30</f>
        <v>0</v>
      </c>
      <c r="P22" s="68" t="s">
        <v>94</v>
      </c>
      <c r="Q22" s="67">
        <f>D30</f>
        <v>0</v>
      </c>
      <c r="R22" s="68" t="s">
        <v>94</v>
      </c>
      <c r="S22" s="67">
        <f>F30</f>
        <v>0</v>
      </c>
      <c r="T22" s="68" t="s">
        <v>94</v>
      </c>
      <c r="U22" s="67">
        <f>H30</f>
        <v>0</v>
      </c>
      <c r="V22" s="68" t="s">
        <v>94</v>
      </c>
      <c r="W22" s="67">
        <f>J30</f>
        <v>0</v>
      </c>
      <c r="X22" s="68" t="s">
        <v>94</v>
      </c>
      <c r="Y22" s="69"/>
      <c r="Z22" s="257" t="s">
        <v>94</v>
      </c>
      <c r="AA22" s="76" t="s">
        <v>94</v>
      </c>
      <c r="AB22" s="79"/>
      <c r="AC22" s="78"/>
      <c r="AD22" s="79"/>
      <c r="AE22" s="78"/>
      <c r="AF22" s="291" t="s">
        <v>94</v>
      </c>
      <c r="AG22" s="79"/>
      <c r="AH22" s="79"/>
      <c r="AI22" s="66"/>
    </row>
    <row r="23" spans="1:35" s="132" customFormat="1" ht="13.5" customHeight="1">
      <c r="A23" s="131"/>
      <c r="B23" s="152" t="s">
        <v>115</v>
      </c>
      <c r="C23" s="153"/>
      <c r="D23" s="152" t="s">
        <v>116</v>
      </c>
      <c r="E23" s="153"/>
      <c r="F23" s="152" t="s">
        <v>117</v>
      </c>
      <c r="G23" s="153"/>
      <c r="H23" s="152" t="s">
        <v>118</v>
      </c>
      <c r="I23" s="153"/>
      <c r="J23" s="366" t="s">
        <v>376</v>
      </c>
      <c r="K23" s="373"/>
      <c r="L23" s="137" t="s">
        <v>185</v>
      </c>
      <c r="M23" s="131"/>
      <c r="N23" s="80" t="s">
        <v>107</v>
      </c>
      <c r="O23" s="67" t="str">
        <f>IF(O$35&gt;0,(O35-O22)," ")</f>
        <v> </v>
      </c>
      <c r="P23" s="72" t="str">
        <f>IF($B$54&gt;0,((O23/O$35)*100)," ")</f>
        <v> </v>
      </c>
      <c r="Q23" s="67" t="str">
        <f>IF(Q$35&gt;0,(Q35-Q22)," ")</f>
        <v> </v>
      </c>
      <c r="R23" s="72" t="str">
        <f>IF(AND($B$54&gt;0,$C$44&gt;0)&gt;0,((Q23/Q$35)*100)," ")</f>
        <v> </v>
      </c>
      <c r="S23" s="67" t="str">
        <f>IF(S$35&gt;0,(S35-S22)," ")</f>
        <v> </v>
      </c>
      <c r="T23" s="72" t="str">
        <f>IF(AND($B$54&gt;0,$D$44&gt;0)&gt;0,((S23/S$35)*100)," ")</f>
        <v> </v>
      </c>
      <c r="U23" s="67" t="str">
        <f>IF(U$35&gt;0,(U35-U22)," ")</f>
        <v> </v>
      </c>
      <c r="V23" s="72" t="str">
        <f>IF(AND($B$54&gt;0,$E$44&gt;0)&gt;0,((U23/U$35)*100)," ")</f>
        <v> </v>
      </c>
      <c r="W23" s="67" t="str">
        <f>IF(W$35&gt;0,(W35-W22)," ")</f>
        <v> </v>
      </c>
      <c r="X23" s="72" t="str">
        <f>IF(AND($B$54&gt;0,$F$44&gt;0)&gt;0,((W23/W$35)*100)," ")</f>
        <v> </v>
      </c>
      <c r="Y23" s="69" t="str">
        <f>IF($Y$35&gt;0,(Y21-Y22)," ")</f>
        <v> </v>
      </c>
      <c r="Z23" s="74" t="str">
        <f>IF(AND($G$44&gt;0,B54&gt;0),$K30," ")</f>
        <v> </v>
      </c>
      <c r="AA23" s="78" t="str">
        <f>IF($O$35&gt;0,(($AA$9/100)*P23)," ")</f>
        <v> </v>
      </c>
      <c r="AB23" s="79" t="str">
        <f>IF($Q$35&gt;0,(($AB$9/100)*R23)," ")</f>
        <v> </v>
      </c>
      <c r="AC23" s="78" t="str">
        <f>IF($S$35&gt;0,(($AC$9/100)*T23)," ")</f>
        <v> </v>
      </c>
      <c r="AD23" s="79" t="str">
        <f>IF($U$35&gt;0,(($AD$9/100)*V23)," ")</f>
        <v> </v>
      </c>
      <c r="AE23" s="78" t="str">
        <f>IF($AE$9&gt;0,(($AE$9/100)*X23)," ")</f>
        <v> </v>
      </c>
      <c r="AF23" s="74" t="str">
        <f>IF($AF$9&gt;0,(($AF$9/100)*Z23)," ")</f>
        <v> </v>
      </c>
      <c r="AG23" s="74">
        <f>TRUNC(SUM(AA23:AF23),1)</f>
        <v>0</v>
      </c>
      <c r="AH23" s="79">
        <f>B54</f>
        <v>0</v>
      </c>
      <c r="AI23" s="75">
        <f>IF(B54="","",IF(AG23-AH23&lt;&gt;0,AG23-AH23,"0.0"))</f>
      </c>
    </row>
    <row r="24" spans="1:35" s="132" customFormat="1" ht="13.5" customHeight="1">
      <c r="A24" s="288" t="s">
        <v>288</v>
      </c>
      <c r="B24" s="155"/>
      <c r="C24" s="156"/>
      <c r="D24" s="155"/>
      <c r="E24" s="156"/>
      <c r="F24" s="155"/>
      <c r="G24" s="156"/>
      <c r="H24" s="155"/>
      <c r="I24" s="156"/>
      <c r="J24" s="367"/>
      <c r="K24" s="255">
        <v>100</v>
      </c>
      <c r="L24" s="137" t="s">
        <v>184</v>
      </c>
      <c r="N24" s="50"/>
      <c r="O24" s="67">
        <f>B31</f>
        <v>0</v>
      </c>
      <c r="P24" s="68" t="s">
        <v>94</v>
      </c>
      <c r="Q24" s="67">
        <f>D31</f>
        <v>0</v>
      </c>
      <c r="R24" s="68" t="s">
        <v>94</v>
      </c>
      <c r="S24" s="67">
        <f>F31</f>
        <v>0</v>
      </c>
      <c r="T24" s="68" t="s">
        <v>94</v>
      </c>
      <c r="U24" s="67">
        <f>H31</f>
        <v>0</v>
      </c>
      <c r="V24" s="68" t="s">
        <v>94</v>
      </c>
      <c r="W24" s="67">
        <f>J31</f>
        <v>0</v>
      </c>
      <c r="X24" s="68" t="s">
        <v>94</v>
      </c>
      <c r="Y24" s="69"/>
      <c r="Z24" s="257" t="s">
        <v>94</v>
      </c>
      <c r="AA24" s="258" t="s">
        <v>94</v>
      </c>
      <c r="AB24" s="81"/>
      <c r="AC24" s="82"/>
      <c r="AD24" s="81"/>
      <c r="AE24" s="82"/>
      <c r="AF24" s="291" t="s">
        <v>94</v>
      </c>
      <c r="AG24" s="79"/>
      <c r="AH24" s="81"/>
      <c r="AI24" s="66"/>
    </row>
    <row r="25" spans="1:41" s="132" customFormat="1" ht="13.5" customHeight="1">
      <c r="A25" s="154" t="s">
        <v>120</v>
      </c>
      <c r="B25" s="155">
        <v>0</v>
      </c>
      <c r="C25" s="156">
        <v>0</v>
      </c>
      <c r="D25" s="155"/>
      <c r="E25" s="156"/>
      <c r="F25" s="155"/>
      <c r="G25" s="156"/>
      <c r="H25" s="155"/>
      <c r="I25" s="156"/>
      <c r="J25" s="367"/>
      <c r="K25" s="255">
        <v>100</v>
      </c>
      <c r="L25" s="463" t="s">
        <v>810</v>
      </c>
      <c r="M25" s="131"/>
      <c r="N25" s="71" t="s">
        <v>109</v>
      </c>
      <c r="O25" s="67" t="str">
        <f>IF(O$35&gt;0,(O35-O24)," ")</f>
        <v> </v>
      </c>
      <c r="P25" s="72" t="str">
        <f>IF($B$55&gt;0,((O25/O$35)*100)," ")</f>
        <v> </v>
      </c>
      <c r="Q25" s="67" t="str">
        <f>IF(Q$35&gt;0,(Q35-Q24)," ")</f>
        <v> </v>
      </c>
      <c r="R25" s="72" t="str">
        <f>IF(AND($B$55&gt;0,$C$44&gt;0)&gt;0,((Q25/Q$35)*100)," ")</f>
        <v> </v>
      </c>
      <c r="S25" s="67" t="str">
        <f>IF(S$35&gt;0,(S35-S24)," ")</f>
        <v> </v>
      </c>
      <c r="T25" s="72" t="str">
        <f>IF(AND($B$55&gt;0,$D$44&gt;0)&gt;0,((S25/S$35)*100)," ")</f>
        <v> </v>
      </c>
      <c r="U25" s="67" t="str">
        <f>IF(U$35&gt;0,(U35-U24)," ")</f>
        <v> </v>
      </c>
      <c r="V25" s="72" t="str">
        <f>IF(AND($B$55&gt;0,$E$44&gt;0)&gt;0,((U25/U$35)*100)," ")</f>
        <v> </v>
      </c>
      <c r="W25" s="67" t="str">
        <f>IF(W$35&gt;0,(W35-W24)," ")</f>
        <v> </v>
      </c>
      <c r="X25" s="72" t="str">
        <f>IF(AND($B$55&gt;0,$F$44&gt;0)&gt;0,((W25/W$35)*100)," ")</f>
        <v> </v>
      </c>
      <c r="Y25" s="69" t="str">
        <f>IF($Y$35&gt;0,(Y23-Y24)," ")</f>
        <v> </v>
      </c>
      <c r="Z25" s="74" t="str">
        <f>IF(AND($G$44&gt;0,B55&gt;0),$K31," ")</f>
        <v> </v>
      </c>
      <c r="AA25" s="73" t="str">
        <f>IF($O$35&gt;0,(($AA$9/100)*P25)," ")</f>
        <v> </v>
      </c>
      <c r="AB25" s="74" t="str">
        <f>IF($Q$35&gt;0,(($AB$9/100)*R25)," ")</f>
        <v> </v>
      </c>
      <c r="AC25" s="73" t="str">
        <f>IF($S$35&gt;0,(($AC$9/100)*T25)," ")</f>
        <v> </v>
      </c>
      <c r="AD25" s="74" t="str">
        <f>IF($U$35&gt;0,(($AD$9/100)*V25)," ")</f>
        <v> </v>
      </c>
      <c r="AE25" s="73" t="str">
        <f>IF($AE$9&gt;0,(($AE$9/100)*X25)," ")</f>
        <v> </v>
      </c>
      <c r="AF25" s="74" t="str">
        <f>IF($AF$9&gt;0,(($AF$9/100)*Z25)," ")</f>
        <v> </v>
      </c>
      <c r="AG25" s="74">
        <f>TRUNC(SUM(AA25:AF25),1)</f>
        <v>0</v>
      </c>
      <c r="AH25" s="74">
        <f>B55</f>
        <v>0</v>
      </c>
      <c r="AI25" s="75">
        <f>IF(B55="","",IF(AG25-AH25&lt;&gt;0,AG25-AH25,"0.0"))</f>
      </c>
      <c r="AO25" s="132">
        <f>100-F44</f>
        <v>100</v>
      </c>
    </row>
    <row r="26" spans="1:35" s="132" customFormat="1" ht="13.5" customHeight="1">
      <c r="A26" s="154" t="s">
        <v>122</v>
      </c>
      <c r="B26" s="155">
        <v>0</v>
      </c>
      <c r="C26" s="156"/>
      <c r="D26" s="155"/>
      <c r="E26" s="156"/>
      <c r="F26" s="155"/>
      <c r="G26" s="156"/>
      <c r="H26" s="155">
        <v>0</v>
      </c>
      <c r="I26" s="156"/>
      <c r="J26" s="367">
        <v>0</v>
      </c>
      <c r="K26" s="255">
        <v>100</v>
      </c>
      <c r="L26" s="137"/>
      <c r="M26" s="131"/>
      <c r="N26" s="66"/>
      <c r="O26" s="67">
        <f>B32</f>
        <v>0</v>
      </c>
      <c r="P26" s="68" t="s">
        <v>94</v>
      </c>
      <c r="Q26" s="67">
        <f>D32</f>
        <v>0</v>
      </c>
      <c r="R26" s="68" t="s">
        <v>94</v>
      </c>
      <c r="S26" s="67">
        <f>F32</f>
        <v>0</v>
      </c>
      <c r="T26" s="68" t="s">
        <v>94</v>
      </c>
      <c r="U26" s="67">
        <f>H32</f>
        <v>0</v>
      </c>
      <c r="V26" s="68" t="s">
        <v>94</v>
      </c>
      <c r="W26" s="67">
        <f>J32</f>
        <v>0</v>
      </c>
      <c r="X26" s="68" t="s">
        <v>94</v>
      </c>
      <c r="Y26" s="69"/>
      <c r="Z26" s="257" t="s">
        <v>94</v>
      </c>
      <c r="AA26" s="76" t="s">
        <v>94</v>
      </c>
      <c r="AB26" s="79"/>
      <c r="AC26" s="78"/>
      <c r="AD26" s="79"/>
      <c r="AE26" s="78"/>
      <c r="AF26" s="291" t="s">
        <v>94</v>
      </c>
      <c r="AG26" s="79"/>
      <c r="AH26" s="79"/>
      <c r="AI26" s="66"/>
    </row>
    <row r="27" spans="1:35" s="132" customFormat="1" ht="13.5" customHeight="1">
      <c r="A27" s="154" t="s">
        <v>125</v>
      </c>
      <c r="B27" s="155"/>
      <c r="C27" s="156"/>
      <c r="D27" s="155"/>
      <c r="E27" s="156"/>
      <c r="F27" s="155"/>
      <c r="G27" s="156"/>
      <c r="H27" s="155"/>
      <c r="I27" s="156"/>
      <c r="J27" s="367"/>
      <c r="K27" s="255">
        <v>100</v>
      </c>
      <c r="L27" s="137"/>
      <c r="M27" s="131"/>
      <c r="N27" s="80" t="s">
        <v>111</v>
      </c>
      <c r="O27" s="67" t="str">
        <f>IF(O$35&gt;0,(O35-O26)," ")</f>
        <v> </v>
      </c>
      <c r="P27" s="72" t="str">
        <f>IF($B$56&gt;0,((O27/O$35)*100)," ")</f>
        <v> </v>
      </c>
      <c r="Q27" s="67" t="str">
        <f>IF(Q$35&gt;0,(Q35-Q26)," ")</f>
        <v> </v>
      </c>
      <c r="R27" s="72" t="str">
        <f>IF(AND($B$56&gt;0,$C$44&gt;0),((Q27/Q$35)*100)," ")</f>
        <v> </v>
      </c>
      <c r="S27" s="67" t="str">
        <f>IF(S$35&gt;0,(S35-S26)," ")</f>
        <v> </v>
      </c>
      <c r="T27" s="72" t="str">
        <f>IF(AND($B$56&gt;0,$D$44&gt;0),((S27/S$35)*100)," ")</f>
        <v> </v>
      </c>
      <c r="U27" s="67" t="str">
        <f>IF(U$35&gt;0,(U35-U26)," ")</f>
        <v> </v>
      </c>
      <c r="V27" s="72" t="str">
        <f>IF(AND($B$56&gt;0,$E$44&gt;0),((U27/U$35)*100)," ")</f>
        <v> </v>
      </c>
      <c r="W27" s="67" t="str">
        <f>IF(W$35&gt;0,(W35-W26)," ")</f>
        <v> </v>
      </c>
      <c r="X27" s="72" t="str">
        <f>IF(AND($B$56&gt;0,$F$44&gt;0),((W27/W$35)*100)," ")</f>
        <v> </v>
      </c>
      <c r="Y27" s="69" t="str">
        <f>IF($Y$35&gt;0,(Y25-Y26)," ")</f>
        <v> </v>
      </c>
      <c r="Z27" s="74" t="str">
        <f>IF(AND($G$44&gt;0,B56&gt;0),$K32," ")</f>
        <v> </v>
      </c>
      <c r="AA27" s="78" t="str">
        <f>IF($O$35&gt;0,(($AA$9/100)*P27)," ")</f>
        <v> </v>
      </c>
      <c r="AB27" s="79" t="str">
        <f>IF($Q$35&gt;0,(($AB$9/100)*R27)," ")</f>
        <v> </v>
      </c>
      <c r="AC27" s="78" t="str">
        <f>IF($S$35&gt;0,(($AC$9/100)*T27)," ")</f>
        <v> </v>
      </c>
      <c r="AD27" s="79" t="str">
        <f>IF($U$35&gt;0,(($AD$9/100)*V27)," ")</f>
        <v> </v>
      </c>
      <c r="AE27" s="78" t="str">
        <f>IF($AE$9&gt;0,(($AE$9/100)*X27)," ")</f>
        <v> </v>
      </c>
      <c r="AF27" s="74" t="str">
        <f>IF($AF$9&gt;0,(($AF$9/100)*Z27)," ")</f>
        <v> </v>
      </c>
      <c r="AG27" s="74">
        <f>TRUNC(SUM(AA27:AF27),1)</f>
        <v>0</v>
      </c>
      <c r="AH27" s="79">
        <f>B56</f>
        <v>0</v>
      </c>
      <c r="AI27" s="75">
        <f>IF(B56="","",IF(AG27-AH27&lt;&gt;0,AG27-AH27,"0.0"))</f>
      </c>
    </row>
    <row r="28" spans="1:35" s="132" customFormat="1" ht="13.5" customHeight="1">
      <c r="A28" s="154" t="s">
        <v>128</v>
      </c>
      <c r="B28" s="155"/>
      <c r="C28" s="156"/>
      <c r="D28" s="155"/>
      <c r="E28" s="156"/>
      <c r="F28" s="155"/>
      <c r="G28" s="156"/>
      <c r="H28" s="155"/>
      <c r="I28" s="156"/>
      <c r="J28" s="367"/>
      <c r="K28" s="255">
        <v>100</v>
      </c>
      <c r="L28" s="143"/>
      <c r="M28" s="144"/>
      <c r="N28" s="50"/>
      <c r="O28" s="67">
        <f>B33</f>
        <v>0</v>
      </c>
      <c r="P28" s="68" t="s">
        <v>94</v>
      </c>
      <c r="Q28" s="67">
        <f>D33</f>
        <v>0</v>
      </c>
      <c r="R28" s="68" t="s">
        <v>94</v>
      </c>
      <c r="S28" s="67">
        <f>F33</f>
        <v>0</v>
      </c>
      <c r="T28" s="68" t="s">
        <v>94</v>
      </c>
      <c r="U28" s="67">
        <f>H33</f>
        <v>0</v>
      </c>
      <c r="V28" s="68" t="s">
        <v>94</v>
      </c>
      <c r="W28" s="67">
        <f>J33</f>
        <v>0</v>
      </c>
      <c r="X28" s="68" t="s">
        <v>94</v>
      </c>
      <c r="Y28" s="69"/>
      <c r="Z28" s="257" t="s">
        <v>94</v>
      </c>
      <c r="AA28" s="258" t="s">
        <v>94</v>
      </c>
      <c r="AB28" s="81"/>
      <c r="AC28" s="82"/>
      <c r="AD28" s="81"/>
      <c r="AE28" s="82"/>
      <c r="AF28" s="291" t="s">
        <v>94</v>
      </c>
      <c r="AG28" s="79"/>
      <c r="AH28" s="81"/>
      <c r="AI28" s="66"/>
    </row>
    <row r="29" spans="1:35" s="132" customFormat="1" ht="13.5" customHeight="1">
      <c r="A29" s="154" t="s">
        <v>133</v>
      </c>
      <c r="B29" s="155"/>
      <c r="C29" s="156"/>
      <c r="D29" s="155"/>
      <c r="E29" s="156"/>
      <c r="F29" s="155"/>
      <c r="G29" s="156"/>
      <c r="H29" s="155"/>
      <c r="I29" s="156"/>
      <c r="J29" s="367"/>
      <c r="K29" s="256">
        <v>100</v>
      </c>
      <c r="L29" s="143"/>
      <c r="M29" s="144"/>
      <c r="N29" s="71" t="s">
        <v>112</v>
      </c>
      <c r="O29" s="67" t="str">
        <f>IF(O$35&gt;0,(O35-O28)," ")</f>
        <v> </v>
      </c>
      <c r="P29" s="72" t="str">
        <f>IF($B$57&gt;0,((O29/O$35)*100)," ")</f>
        <v> </v>
      </c>
      <c r="Q29" s="67" t="str">
        <f>IF(Q$35&gt;0,(Q35-Q28)," ")</f>
        <v> </v>
      </c>
      <c r="R29" s="72" t="str">
        <f>IF(AND($B$57&gt;0,$C$44&gt;0),((Q29/Q$35)*100)," ")</f>
        <v> </v>
      </c>
      <c r="S29" s="67" t="str">
        <f>IF(S$35&gt;0,(S35-S28)," ")</f>
        <v> </v>
      </c>
      <c r="T29" s="72" t="str">
        <f>IF(AND($B$57&gt;0,$D$44&gt;0),((S29/S$35)*100)," ")</f>
        <v> </v>
      </c>
      <c r="U29" s="67" t="str">
        <f>IF(U$35&gt;0,(U35-U28)," ")</f>
        <v> </v>
      </c>
      <c r="V29" s="72" t="str">
        <f>IF(AND($B$57&gt;0,$E$44&gt;0),((U29/U$35)*100)," ")</f>
        <v> </v>
      </c>
      <c r="W29" s="67" t="str">
        <f>IF(W$35&gt;0,(W35-W28)," ")</f>
        <v> </v>
      </c>
      <c r="X29" s="72" t="str">
        <f>IF(AND($B$57&gt;0,$F$44&gt;0),((W29/W$35)*100)," ")</f>
        <v> </v>
      </c>
      <c r="Y29" s="69" t="str">
        <f>IF($Y$35&gt;0,(Y27-Y28)," ")</f>
        <v> </v>
      </c>
      <c r="Z29" s="74" t="str">
        <f>IF(AND($G$44&gt;0,B57&gt;0),$K33," ")</f>
        <v> </v>
      </c>
      <c r="AA29" s="73" t="str">
        <f>IF($O$35&gt;0,(($AA$9/100)*P29)," ")</f>
        <v> </v>
      </c>
      <c r="AB29" s="74" t="str">
        <f>IF($Q$35&gt;0,(($AB$9/100)*R29)," ")</f>
        <v> </v>
      </c>
      <c r="AC29" s="73" t="str">
        <f>IF($S$35&gt;0,(($AC$9/100)*T29)," ")</f>
        <v> </v>
      </c>
      <c r="AD29" s="74" t="str">
        <f>IF($U$35&gt;0,(($AD$9/100)*V29)," ")</f>
        <v> </v>
      </c>
      <c r="AE29" s="73" t="str">
        <f>IF($AE$9&gt;0,(($AE$9/100)*X29)," ")</f>
        <v> </v>
      </c>
      <c r="AF29" s="74" t="str">
        <f>IF($AF$9&gt;0,(($AF$9/100)*Z29)," ")</f>
        <v> </v>
      </c>
      <c r="AG29" s="74">
        <f>TRUNC(SUM(AA29:AF29),1)</f>
        <v>0</v>
      </c>
      <c r="AH29" s="74">
        <f>B57</f>
        <v>0</v>
      </c>
      <c r="AI29" s="75">
        <f>IF(B57="","",IF(AG29-AH29&lt;&gt;0,AG29-AH29,"0.0"))</f>
      </c>
    </row>
    <row r="30" spans="1:35" s="132" customFormat="1" ht="13.5" customHeight="1">
      <c r="A30" s="154" t="s">
        <v>135</v>
      </c>
      <c r="B30" s="155"/>
      <c r="C30" s="156"/>
      <c r="D30" s="155"/>
      <c r="E30" s="156"/>
      <c r="F30" s="155"/>
      <c r="G30" s="156"/>
      <c r="H30" s="155"/>
      <c r="I30" s="156"/>
      <c r="J30" s="367"/>
      <c r="K30" s="256">
        <v>100</v>
      </c>
      <c r="L30" s="143"/>
      <c r="M30" s="144"/>
      <c r="N30" s="66"/>
      <c r="O30" s="67">
        <f>B34</f>
        <v>0</v>
      </c>
      <c r="P30" s="68" t="s">
        <v>94</v>
      </c>
      <c r="Q30" s="67">
        <f>D34</f>
        <v>0</v>
      </c>
      <c r="R30" s="68" t="s">
        <v>94</v>
      </c>
      <c r="S30" s="67">
        <f>F34</f>
        <v>0</v>
      </c>
      <c r="T30" s="68" t="s">
        <v>94</v>
      </c>
      <c r="U30" s="67">
        <f>H34</f>
        <v>0</v>
      </c>
      <c r="V30" s="68" t="s">
        <v>94</v>
      </c>
      <c r="W30" s="67">
        <f>J34</f>
        <v>0</v>
      </c>
      <c r="X30" s="68" t="s">
        <v>94</v>
      </c>
      <c r="Y30" s="69"/>
      <c r="Z30" s="257" t="s">
        <v>94</v>
      </c>
      <c r="AA30" s="76" t="s">
        <v>94</v>
      </c>
      <c r="AB30" s="79"/>
      <c r="AC30" s="78"/>
      <c r="AD30" s="79"/>
      <c r="AE30" s="78"/>
      <c r="AF30" s="291" t="s">
        <v>94</v>
      </c>
      <c r="AG30" s="79"/>
      <c r="AH30" s="79"/>
      <c r="AI30" s="66"/>
    </row>
    <row r="31" spans="1:35" s="132" customFormat="1" ht="13.5" customHeight="1">
      <c r="A31" s="154" t="s">
        <v>137</v>
      </c>
      <c r="B31" s="155"/>
      <c r="C31" s="156"/>
      <c r="D31" s="155"/>
      <c r="E31" s="156"/>
      <c r="F31" s="155"/>
      <c r="G31" s="156"/>
      <c r="H31" s="155"/>
      <c r="I31" s="156"/>
      <c r="J31" s="367"/>
      <c r="K31" s="256">
        <v>100</v>
      </c>
      <c r="L31" s="143"/>
      <c r="M31" s="144"/>
      <c r="N31" s="80" t="s">
        <v>113</v>
      </c>
      <c r="O31" s="67" t="str">
        <f>IF(O$35&gt;0,(O35-O30)," ")</f>
        <v> </v>
      </c>
      <c r="P31" s="72" t="str">
        <f>IF($B$58&gt;0,((O31/O$35)*100)," ")</f>
        <v> </v>
      </c>
      <c r="Q31" s="67" t="str">
        <f>IF(Q$35&gt;0,(Q35-Q30)," ")</f>
        <v> </v>
      </c>
      <c r="R31" s="72" t="str">
        <f>IF(AND($B$58&gt;0,$C$44&gt;0),((Q31/Q$35)*100)," ")</f>
        <v> </v>
      </c>
      <c r="S31" s="67" t="str">
        <f>IF(S$35&gt;0,(S35-S30)," ")</f>
        <v> </v>
      </c>
      <c r="T31" s="72" t="str">
        <f>IF(AND($B$58&gt;0,$D$44&gt;0),((S31/S$35)*100)," ")</f>
        <v> </v>
      </c>
      <c r="U31" s="67" t="str">
        <f>IF(U$35&gt;0,(U35-U30)," ")</f>
        <v> </v>
      </c>
      <c r="V31" s="72" t="str">
        <f>IF(AND($B$58&gt;0,$E$44&gt;0),((U31/U$35)*100)," ")</f>
        <v> </v>
      </c>
      <c r="W31" s="67" t="str">
        <f>IF(W$35&gt;0,(W35-W30)," ")</f>
        <v> </v>
      </c>
      <c r="X31" s="72" t="str">
        <f>IF(AND($B$58&gt;0,$F$44&gt;0),((W31/W$35)*100)," ")</f>
        <v> </v>
      </c>
      <c r="Y31" s="69" t="str">
        <f>IF($Y$35&gt;0,(Y29-Y30)," ")</f>
        <v> </v>
      </c>
      <c r="Z31" s="74" t="str">
        <f>IF(AND($G$44&gt;0,B58&gt;0),$K34," ")</f>
        <v> </v>
      </c>
      <c r="AA31" s="78" t="str">
        <f>IF($O$35&gt;0,(($AA$9/100)*P31)," ")</f>
        <v> </v>
      </c>
      <c r="AB31" s="79" t="str">
        <f>IF($Q$35&gt;0,(($AB$9/100)*R31)," ")</f>
        <v> </v>
      </c>
      <c r="AC31" s="78" t="str">
        <f>IF($S$35&gt;0,(($AC$9/100)*T31)," ")</f>
        <v> </v>
      </c>
      <c r="AD31" s="79" t="str">
        <f>IF($U$35&gt;0,(($AD$9/100)*V31)," ")</f>
        <v> </v>
      </c>
      <c r="AE31" s="78" t="str">
        <f>IF($AE$9&gt;0,(($AE$9/100)*X31)," ")</f>
        <v> </v>
      </c>
      <c r="AF31" s="74" t="str">
        <f>IF($AF$9&gt;0,(($AF$9/100)*Z31)," ")</f>
        <v> </v>
      </c>
      <c r="AG31" s="74">
        <f>TRUNC(SUM(AA31:AF31),1)</f>
        <v>0</v>
      </c>
      <c r="AH31" s="79">
        <f>B58</f>
        <v>0</v>
      </c>
      <c r="AI31" s="75">
        <f>IF(B58="","",IF(AG31-AH31&lt;&gt;0,AG31-AH31,"0.0"))</f>
      </c>
    </row>
    <row r="32" spans="1:35" s="132" customFormat="1" ht="13.5" customHeight="1">
      <c r="A32" s="154" t="s">
        <v>140</v>
      </c>
      <c r="B32" s="155"/>
      <c r="C32" s="156"/>
      <c r="D32" s="155"/>
      <c r="E32" s="156"/>
      <c r="F32" s="155"/>
      <c r="G32" s="156"/>
      <c r="H32" s="155"/>
      <c r="I32" s="156"/>
      <c r="J32" s="367"/>
      <c r="K32" s="256">
        <v>100</v>
      </c>
      <c r="L32" s="143"/>
      <c r="M32" s="144"/>
      <c r="N32" s="50"/>
      <c r="O32" s="67">
        <f>B35</f>
        <v>0</v>
      </c>
      <c r="P32" s="68" t="s">
        <v>94</v>
      </c>
      <c r="Q32" s="67">
        <f>D35</f>
        <v>0</v>
      </c>
      <c r="R32" s="68" t="s">
        <v>94</v>
      </c>
      <c r="S32" s="67">
        <f>F35</f>
        <v>0</v>
      </c>
      <c r="T32" s="68" t="s">
        <v>94</v>
      </c>
      <c r="U32" s="67">
        <f>H35</f>
        <v>0</v>
      </c>
      <c r="V32" s="68" t="s">
        <v>94</v>
      </c>
      <c r="W32" s="67">
        <f>J35</f>
        <v>0</v>
      </c>
      <c r="X32" s="68" t="s">
        <v>94</v>
      </c>
      <c r="Y32" s="67" t="s">
        <v>94</v>
      </c>
      <c r="Z32" s="257" t="s">
        <v>94</v>
      </c>
      <c r="AA32" s="258" t="s">
        <v>94</v>
      </c>
      <c r="AB32" s="81"/>
      <c r="AC32" s="82"/>
      <c r="AD32" s="81"/>
      <c r="AE32" s="82"/>
      <c r="AF32" s="291" t="s">
        <v>94</v>
      </c>
      <c r="AG32" s="79"/>
      <c r="AH32" s="81"/>
      <c r="AI32" s="66"/>
    </row>
    <row r="33" spans="1:35" s="132" customFormat="1" ht="13.5" customHeight="1">
      <c r="A33" s="154" t="s">
        <v>147</v>
      </c>
      <c r="B33" s="155"/>
      <c r="C33" s="156"/>
      <c r="D33" s="155"/>
      <c r="E33" s="156"/>
      <c r="F33" s="155"/>
      <c r="G33" s="156"/>
      <c r="H33" s="155"/>
      <c r="I33" s="156"/>
      <c r="J33" s="367"/>
      <c r="K33" s="256">
        <v>100</v>
      </c>
      <c r="L33" s="143"/>
      <c r="M33" s="144"/>
      <c r="N33" s="80" t="s">
        <v>119</v>
      </c>
      <c r="O33" s="83" t="str">
        <f>IF(O$35&gt;0,(O34+O37)," ")</f>
        <v> </v>
      </c>
      <c r="P33" s="72" t="str">
        <f>IF($B$59&gt;0,((O33/O$35)*100)," ")</f>
        <v> </v>
      </c>
      <c r="Q33" s="83" t="str">
        <f>IF(Q$35&gt;0,(Q35-Q32)," ")</f>
        <v> </v>
      </c>
      <c r="R33" s="72" t="str">
        <f>IF(AND($B$59&gt;0,$C$44&gt;0),((Q33/Q$35)*100)," ")</f>
        <v> </v>
      </c>
      <c r="S33" s="83" t="str">
        <f>IF(S$35&gt;0,(S35-S32)," ")</f>
        <v> </v>
      </c>
      <c r="T33" s="72" t="str">
        <f>IF(AND($B$59&gt;0,$D$44&gt;0),((S33/S$35)*100)," ")</f>
        <v> </v>
      </c>
      <c r="U33" s="83" t="str">
        <f>IF(U$35&gt;0,(U35-U32)," ")</f>
        <v> </v>
      </c>
      <c r="V33" s="72" t="str">
        <f>IF(AND($B$59&gt;0,$E$44&gt;0),((U33/U$35)*100)," ")</f>
        <v> </v>
      </c>
      <c r="W33" s="83" t="str">
        <f>IF(W$35&gt;0,(W35-W32)," ")</f>
        <v> </v>
      </c>
      <c r="X33" s="72" t="str">
        <f>IF(AND($B$59&gt;0,$F$44&gt;0),((W33/W$35)*100)," ")</f>
        <v> </v>
      </c>
      <c r="Y33" s="67"/>
      <c r="Z33" s="74" t="str">
        <f>IF(AND($G$44&gt;0,B59&gt;0),$K35," ")</f>
        <v> </v>
      </c>
      <c r="AA33" s="73" t="str">
        <f>IF($O$35&gt;0,(($AA$9/100)*P33)," ")</f>
        <v> </v>
      </c>
      <c r="AB33" s="74" t="str">
        <f>IF($Q$35&gt;0,(($AB$9/100)*R33)," ")</f>
        <v> </v>
      </c>
      <c r="AC33" s="73" t="str">
        <f>IF($S$35&gt;0,(($AC$9/100)*T33)," ")</f>
        <v> </v>
      </c>
      <c r="AD33" s="74" t="str">
        <f>IF($U$35&gt;0,(($AD$9/100)*V33)," ")</f>
        <v> </v>
      </c>
      <c r="AE33" s="73" t="str">
        <f>IF($AE$9&gt;0,(($AE$9/100)*X33)," ")</f>
        <v> </v>
      </c>
      <c r="AF33" s="74" t="str">
        <f>IF($AF$9&gt;0,(($AF$9/100)*Z33)," ")</f>
        <v> </v>
      </c>
      <c r="AG33" s="74">
        <f>TRUNC(SUM(AA33:AF33),1)</f>
        <v>0</v>
      </c>
      <c r="AH33" s="74">
        <f>B59</f>
        <v>0</v>
      </c>
      <c r="AI33" s="75">
        <f>IF(B59="","",IF(AG33-AH33&lt;&gt;0,AG33-AH33,"0.0"))</f>
      </c>
    </row>
    <row r="34" spans="1:35" s="132" customFormat="1" ht="13.5" customHeight="1">
      <c r="A34" s="154" t="s">
        <v>157</v>
      </c>
      <c r="B34" s="155"/>
      <c r="C34" s="156"/>
      <c r="D34" s="155"/>
      <c r="E34" s="156"/>
      <c r="F34" s="155"/>
      <c r="G34" s="156"/>
      <c r="H34" s="155"/>
      <c r="I34" s="156"/>
      <c r="J34" s="367"/>
      <c r="K34" s="256">
        <v>100</v>
      </c>
      <c r="L34" s="143"/>
      <c r="M34" s="144"/>
      <c r="N34" s="56" t="s">
        <v>121</v>
      </c>
      <c r="O34" s="67">
        <f>B36</f>
        <v>0</v>
      </c>
      <c r="P34" s="84"/>
      <c r="Q34" s="67">
        <f>D36</f>
        <v>0</v>
      </c>
      <c r="R34" s="84"/>
      <c r="S34" s="67">
        <f>F36</f>
        <v>0</v>
      </c>
      <c r="T34" s="84"/>
      <c r="U34" s="67">
        <f>H36</f>
        <v>0</v>
      </c>
      <c r="V34" s="84"/>
      <c r="W34" s="67">
        <f>J36</f>
        <v>0</v>
      </c>
      <c r="X34" s="84"/>
      <c r="Y34" s="67"/>
      <c r="Z34" s="85"/>
      <c r="AA34" s="267" t="s">
        <v>124</v>
      </c>
      <c r="AB34" s="269"/>
      <c r="AC34" s="86">
        <f>E8</f>
        <v>0</v>
      </c>
      <c r="AD34" s="86"/>
      <c r="AE34" s="267" t="s">
        <v>127</v>
      </c>
      <c r="AF34" s="269"/>
      <c r="AG34" s="86">
        <f>E7</f>
        <v>0</v>
      </c>
      <c r="AH34" s="86"/>
      <c r="AI34" s="87"/>
    </row>
    <row r="35" spans="1:34" s="132" customFormat="1" ht="13.5" customHeight="1">
      <c r="A35" s="154" t="s">
        <v>167</v>
      </c>
      <c r="B35" s="155"/>
      <c r="C35" s="156"/>
      <c r="D35" s="155"/>
      <c r="E35" s="156"/>
      <c r="F35" s="155"/>
      <c r="G35" s="156"/>
      <c r="H35" s="155"/>
      <c r="I35" s="156"/>
      <c r="J35" s="367"/>
      <c r="K35" s="256">
        <v>100</v>
      </c>
      <c r="L35" s="143"/>
      <c r="M35" s="144"/>
      <c r="N35" s="56" t="s">
        <v>141</v>
      </c>
      <c r="O35" s="67">
        <f>B38</f>
        <v>0</v>
      </c>
      <c r="P35" s="289"/>
      <c r="Q35" s="67">
        <f>D38</f>
        <v>0</v>
      </c>
      <c r="R35" s="85"/>
      <c r="S35" s="67">
        <f>F38</f>
        <v>0</v>
      </c>
      <c r="T35" s="85"/>
      <c r="U35" s="67">
        <f>H38</f>
        <v>0</v>
      </c>
      <c r="V35" s="85"/>
      <c r="W35" s="67">
        <f>J38</f>
        <v>0</v>
      </c>
      <c r="X35" s="85"/>
      <c r="Y35" s="69"/>
      <c r="Z35" s="85"/>
      <c r="AA35" s="267" t="s">
        <v>130</v>
      </c>
      <c r="AB35" s="269"/>
      <c r="AC35" s="267" t="s">
        <v>131</v>
      </c>
      <c r="AD35" s="269"/>
      <c r="AE35" s="269"/>
      <c r="AF35" s="267" t="s">
        <v>132</v>
      </c>
      <c r="AG35" s="278"/>
      <c r="AH35" s="270"/>
    </row>
    <row r="36" spans="1:34" s="132" customFormat="1" ht="13.5" customHeight="1">
      <c r="A36" s="154" t="s">
        <v>121</v>
      </c>
      <c r="B36" s="155"/>
      <c r="C36" s="156"/>
      <c r="D36" s="155"/>
      <c r="E36" s="156"/>
      <c r="F36" s="155"/>
      <c r="G36" s="156"/>
      <c r="H36" s="155"/>
      <c r="I36" s="156"/>
      <c r="J36" s="155"/>
      <c r="K36" s="156"/>
      <c r="L36" s="143"/>
      <c r="M36" s="144"/>
      <c r="N36" s="56" t="s">
        <v>126</v>
      </c>
      <c r="O36" s="67">
        <f>B39</f>
        <v>0</v>
      </c>
      <c r="P36" s="290">
        <f>IF(OR(B41&gt;O36+10,B41&lt;O36-10),B41,"")</f>
      </c>
      <c r="Q36" s="67">
        <f>D39</f>
        <v>0</v>
      </c>
      <c r="R36" s="290">
        <f>IF(OR(D41&gt;Q36+10,D41&lt;Q36-10),D41,"")</f>
      </c>
      <c r="S36" s="67">
        <f>F39</f>
        <v>0</v>
      </c>
      <c r="T36" s="290">
        <f>IF(OR(F41&gt;S36+10,F41&lt;S36-10),F41,"")</f>
      </c>
      <c r="U36" s="67">
        <f>H39</f>
        <v>0</v>
      </c>
      <c r="V36" s="290">
        <f>IF(OR(H41&gt;U36+10,H41&lt;U36-10),H41,"")</f>
      </c>
      <c r="W36" s="67">
        <f>J39</f>
        <v>0</v>
      </c>
      <c r="X36" s="290">
        <f>IF(OR(J41&gt;W36+10,J41&lt;W36-10),J41,"")</f>
      </c>
      <c r="Y36" s="69"/>
      <c r="Z36" s="85"/>
      <c r="AA36" s="91">
        <f>A64</f>
        <v>0</v>
      </c>
      <c r="AB36" s="86"/>
      <c r="AC36" s="91">
        <f>C64</f>
        <v>0</v>
      </c>
      <c r="AD36" s="86"/>
      <c r="AE36" s="86"/>
      <c r="AF36" s="91">
        <f>F64</f>
        <v>0</v>
      </c>
      <c r="AG36" s="86"/>
      <c r="AH36" s="87"/>
    </row>
    <row r="37" spans="1:34" s="132" customFormat="1" ht="13.5" customHeight="1">
      <c r="A37" s="154" t="s">
        <v>123</v>
      </c>
      <c r="B37" s="155"/>
      <c r="C37" s="156"/>
      <c r="D37" s="155"/>
      <c r="E37" s="156"/>
      <c r="F37" s="155"/>
      <c r="G37" s="156"/>
      <c r="H37" s="155"/>
      <c r="I37" s="156"/>
      <c r="J37" s="155"/>
      <c r="K37" s="156"/>
      <c r="L37" s="143"/>
      <c r="M37" s="144"/>
      <c r="N37" s="56" t="s">
        <v>129</v>
      </c>
      <c r="O37" s="83" t="str">
        <f>IF(O$35&gt;0,(O35-O36)," ")</f>
        <v> </v>
      </c>
      <c r="P37" s="88"/>
      <c r="Q37" s="83" t="str">
        <f>IF(Q$35&gt;0,(Q35-Q36)," ")</f>
        <v> </v>
      </c>
      <c r="R37" s="88"/>
      <c r="S37" s="83" t="str">
        <f>IF(S$35&gt;0,(S35-S36)," ")</f>
        <v> </v>
      </c>
      <c r="T37" s="88"/>
      <c r="U37" s="83" t="str">
        <f>IF(U$35&gt;0,(U35-U36)," ")</f>
        <v> </v>
      </c>
      <c r="V37" s="88"/>
      <c r="W37" s="83" t="str">
        <f>IF(W$35&gt;0,(W35-W36)," ")</f>
        <v> </v>
      </c>
      <c r="X37" s="88"/>
      <c r="Y37" s="69"/>
      <c r="Z37" s="85"/>
      <c r="AA37" s="91">
        <f aca="true" t="shared" si="1" ref="AA37:AA42">A65</f>
        <v>0</v>
      </c>
      <c r="AB37" s="86"/>
      <c r="AC37" s="91">
        <f aca="true" t="shared" si="2" ref="AC37:AC42">C65</f>
        <v>0</v>
      </c>
      <c r="AD37" s="86"/>
      <c r="AE37" s="86"/>
      <c r="AF37" s="91">
        <f aca="true" t="shared" si="3" ref="AF37:AF42">F65</f>
        <v>0</v>
      </c>
      <c r="AG37" s="86"/>
      <c r="AH37" s="87"/>
    </row>
    <row r="38" spans="1:34" s="132" customFormat="1" ht="13.5" customHeight="1">
      <c r="A38" s="154" t="s">
        <v>141</v>
      </c>
      <c r="B38" s="155"/>
      <c r="C38" s="156"/>
      <c r="D38" s="155"/>
      <c r="E38" s="156"/>
      <c r="F38" s="155"/>
      <c r="G38" s="156"/>
      <c r="H38" s="155"/>
      <c r="I38" s="156"/>
      <c r="J38" s="155"/>
      <c r="K38" s="156"/>
      <c r="L38" s="143"/>
      <c r="M38" s="144"/>
      <c r="N38" s="271" t="s">
        <v>134</v>
      </c>
      <c r="O38" s="272"/>
      <c r="P38" s="272"/>
      <c r="Q38" s="272"/>
      <c r="R38" s="89">
        <f>I77</f>
      </c>
      <c r="S38" s="96"/>
      <c r="T38" s="97"/>
      <c r="U38" s="97">
        <f>IF(E11="","","Pecent AC in RAP")</f>
      </c>
      <c r="V38" s="97"/>
      <c r="W38" s="97"/>
      <c r="X38" s="383">
        <f>IF(E11="","",E11)</f>
      </c>
      <c r="Y38" s="70"/>
      <c r="Z38" s="70"/>
      <c r="AA38" s="91">
        <f t="shared" si="1"/>
        <v>0</v>
      </c>
      <c r="AB38" s="86"/>
      <c r="AC38" s="91">
        <f t="shared" si="2"/>
        <v>0</v>
      </c>
      <c r="AD38" s="86"/>
      <c r="AE38" s="86"/>
      <c r="AF38" s="91">
        <f t="shared" si="3"/>
        <v>0</v>
      </c>
      <c r="AG38" s="86"/>
      <c r="AH38" s="87"/>
    </row>
    <row r="39" spans="1:34" s="132" customFormat="1" ht="13.5" customHeight="1">
      <c r="A39" s="154" t="s">
        <v>175</v>
      </c>
      <c r="B39" s="155"/>
      <c r="C39" s="156"/>
      <c r="D39" s="155"/>
      <c r="E39" s="156"/>
      <c r="F39" s="155"/>
      <c r="G39" s="156"/>
      <c r="H39" s="155"/>
      <c r="I39" s="156"/>
      <c r="J39" s="155"/>
      <c r="K39" s="156"/>
      <c r="L39" s="143"/>
      <c r="M39" s="144"/>
      <c r="N39" s="92"/>
      <c r="O39" s="45"/>
      <c r="P39" s="45"/>
      <c r="Q39" s="45"/>
      <c r="R39" s="45"/>
      <c r="S39" s="45"/>
      <c r="T39" s="45"/>
      <c r="U39" s="45"/>
      <c r="V39" s="45"/>
      <c r="W39" s="45"/>
      <c r="X39" s="267" t="s">
        <v>136</v>
      </c>
      <c r="Y39" s="276"/>
      <c r="Z39" s="270"/>
      <c r="AA39" s="91">
        <f t="shared" si="1"/>
        <v>0</v>
      </c>
      <c r="AB39" s="86"/>
      <c r="AC39" s="91">
        <f t="shared" si="2"/>
        <v>0</v>
      </c>
      <c r="AD39" s="86"/>
      <c r="AE39" s="86"/>
      <c r="AF39" s="91">
        <f t="shared" si="3"/>
        <v>0</v>
      </c>
      <c r="AG39" s="86"/>
      <c r="AH39" s="87"/>
    </row>
    <row r="40" spans="1:34" s="132" customFormat="1" ht="13.5" customHeight="1">
      <c r="A40" s="132" t="s">
        <v>235</v>
      </c>
      <c r="B40" s="328">
        <f>IF(B37="","",ROUND((B37-B38)/B38*100,1))</f>
      </c>
      <c r="C40" s="156"/>
      <c r="D40" s="328">
        <f>IF(D37="","",ROUND((D37-D38)/D38*100,1))</f>
      </c>
      <c r="E40" s="156"/>
      <c r="F40" s="328">
        <f>IF(F37="","",ROUND((F37-F38)/F38*100,1))</f>
      </c>
      <c r="G40" s="156"/>
      <c r="H40" s="328">
        <f>IF(H37="","",ROUND((H37-H38)/H38*100,1))</f>
      </c>
      <c r="I40" s="156"/>
      <c r="J40" s="328">
        <f>IF(J37="","",ROUND((J37-J38)/J38*100,1))</f>
      </c>
      <c r="K40" s="156"/>
      <c r="L40" s="143"/>
      <c r="M40" s="144"/>
      <c r="N40" s="273" t="s">
        <v>138</v>
      </c>
      <c r="O40" s="274"/>
      <c r="P40" s="275"/>
      <c r="Q40" s="275"/>
      <c r="R40" s="269"/>
      <c r="S40" s="269"/>
      <c r="T40" s="269"/>
      <c r="U40" s="269"/>
      <c r="V40" s="269"/>
      <c r="W40" s="270"/>
      <c r="X40" s="93" t="s">
        <v>139</v>
      </c>
      <c r="Y40" s="86"/>
      <c r="Z40" s="94">
        <f>E13</f>
        <v>0</v>
      </c>
      <c r="AA40" s="91">
        <f t="shared" si="1"/>
        <v>0</v>
      </c>
      <c r="AB40" s="86"/>
      <c r="AC40" s="91">
        <f t="shared" si="2"/>
        <v>0</v>
      </c>
      <c r="AD40" s="86"/>
      <c r="AE40" s="86"/>
      <c r="AF40" s="91">
        <f t="shared" si="3"/>
        <v>0</v>
      </c>
      <c r="AG40" s="86"/>
      <c r="AH40" s="87"/>
    </row>
    <row r="41" spans="1:34" s="132" customFormat="1" ht="13.5" customHeight="1">
      <c r="A41" s="131"/>
      <c r="B41" s="462">
        <f>B35+B36</f>
        <v>0</v>
      </c>
      <c r="C41" s="131"/>
      <c r="D41" s="462">
        <f>D35+D36</f>
        <v>0</v>
      </c>
      <c r="E41" s="131"/>
      <c r="F41" s="462">
        <f>F35+F36</f>
        <v>0</v>
      </c>
      <c r="G41" s="131"/>
      <c r="H41" s="462">
        <f>H35+H36</f>
        <v>0</v>
      </c>
      <c r="I41" s="131"/>
      <c r="J41" s="462">
        <f>J35+J36</f>
        <v>0</v>
      </c>
      <c r="K41" s="131"/>
      <c r="L41" s="143"/>
      <c r="M41" s="144"/>
      <c r="N41" s="93"/>
      <c r="O41" s="95"/>
      <c r="P41" s="53" t="s">
        <v>141</v>
      </c>
      <c r="Q41" s="54" t="s">
        <v>142</v>
      </c>
      <c r="R41" s="53" t="s">
        <v>143</v>
      </c>
      <c r="S41" s="54" t="s">
        <v>144</v>
      </c>
      <c r="T41" s="53" t="s">
        <v>332</v>
      </c>
      <c r="U41" s="52"/>
      <c r="V41" s="356"/>
      <c r="W41" s="42"/>
      <c r="X41" s="96" t="s">
        <v>146</v>
      </c>
      <c r="Y41" s="97"/>
      <c r="Z41" s="94">
        <f>E12</f>
        <v>0</v>
      </c>
      <c r="AA41" s="91">
        <f t="shared" si="1"/>
        <v>0</v>
      </c>
      <c r="AB41" s="86"/>
      <c r="AC41" s="91">
        <f t="shared" si="2"/>
        <v>0</v>
      </c>
      <c r="AD41" s="86"/>
      <c r="AE41" s="86"/>
      <c r="AF41" s="91">
        <f t="shared" si="3"/>
        <v>0</v>
      </c>
      <c r="AG41" s="86"/>
      <c r="AH41" s="87"/>
    </row>
    <row r="42" spans="1:34" s="132" customFormat="1" ht="13.5" customHeight="1">
      <c r="A42" s="131"/>
      <c r="B42" s="157"/>
      <c r="C42" s="158"/>
      <c r="D42" s="158" t="s">
        <v>419</v>
      </c>
      <c r="E42" s="159"/>
      <c r="F42" s="159"/>
      <c r="G42" s="110"/>
      <c r="H42" s="160"/>
      <c r="I42" s="368"/>
      <c r="J42" s="546" t="s">
        <v>339</v>
      </c>
      <c r="K42" s="547"/>
      <c r="L42" s="143"/>
      <c r="M42" s="144"/>
      <c r="N42" s="98" t="s">
        <v>298</v>
      </c>
      <c r="O42" s="99">
        <f>E14</f>
        <v>0</v>
      </c>
      <c r="P42" s="100" t="s">
        <v>148</v>
      </c>
      <c r="Q42" s="101" t="s">
        <v>149</v>
      </c>
      <c r="R42" s="100" t="s">
        <v>148</v>
      </c>
      <c r="S42" s="102" t="s">
        <v>150</v>
      </c>
      <c r="T42" s="103" t="s">
        <v>151</v>
      </c>
      <c r="U42" s="540" t="s">
        <v>152</v>
      </c>
      <c r="V42" s="541"/>
      <c r="W42" s="104" t="s">
        <v>153</v>
      </c>
      <c r="X42" s="96" t="s">
        <v>154</v>
      </c>
      <c r="Y42" s="97"/>
      <c r="Z42" s="94">
        <f>C93</f>
        <v>0</v>
      </c>
      <c r="AA42" s="91">
        <f t="shared" si="1"/>
        <v>0</v>
      </c>
      <c r="AB42" s="86"/>
      <c r="AC42" s="91">
        <f t="shared" si="2"/>
        <v>0</v>
      </c>
      <c r="AD42" s="86"/>
      <c r="AE42" s="86"/>
      <c r="AF42" s="91">
        <f t="shared" si="3"/>
        <v>0</v>
      </c>
      <c r="AG42" s="86"/>
      <c r="AH42" s="87"/>
    </row>
    <row r="43" spans="1:34" s="132" customFormat="1" ht="13.5" customHeight="1">
      <c r="A43" s="131"/>
      <c r="B43" s="152" t="s">
        <v>115</v>
      </c>
      <c r="C43" s="152" t="s">
        <v>116</v>
      </c>
      <c r="D43" s="152" t="s">
        <v>117</v>
      </c>
      <c r="E43" s="152" t="s">
        <v>118</v>
      </c>
      <c r="F43" s="152" t="s">
        <v>376</v>
      </c>
      <c r="G43" s="152">
        <f>K23</f>
        <v>0</v>
      </c>
      <c r="H43" s="161" t="s">
        <v>168</v>
      </c>
      <c r="I43" s="370"/>
      <c r="J43" s="548" t="s">
        <v>340</v>
      </c>
      <c r="K43" s="549"/>
      <c r="L43" s="137"/>
      <c r="M43" s="131"/>
      <c r="N43" s="105"/>
      <c r="O43" s="90"/>
      <c r="P43" s="61" t="s">
        <v>158</v>
      </c>
      <c r="Q43" s="62" t="s">
        <v>159</v>
      </c>
      <c r="R43" s="61" t="s">
        <v>160</v>
      </c>
      <c r="S43" s="62" t="s">
        <v>161</v>
      </c>
      <c r="T43" s="61" t="s">
        <v>331</v>
      </c>
      <c r="U43" s="542" t="s">
        <v>145</v>
      </c>
      <c r="V43" s="543"/>
      <c r="W43" s="106" t="s">
        <v>162</v>
      </c>
      <c r="X43" s="96" t="s">
        <v>163</v>
      </c>
      <c r="Y43" s="97"/>
      <c r="Z43" s="94">
        <f>F93</f>
        <v>0</v>
      </c>
      <c r="AA43" s="91">
        <f>A71</f>
        <v>0</v>
      </c>
      <c r="AB43" s="86"/>
      <c r="AC43" s="91">
        <f>C71</f>
        <v>0</v>
      </c>
      <c r="AD43" s="86"/>
      <c r="AE43" s="86"/>
      <c r="AF43" s="91">
        <f>F71</f>
        <v>0</v>
      </c>
      <c r="AG43" s="86"/>
      <c r="AH43" s="87"/>
    </row>
    <row r="44" spans="1:39" s="132" customFormat="1" ht="13.5" customHeight="1">
      <c r="A44" s="131"/>
      <c r="B44" s="162"/>
      <c r="C44" s="163"/>
      <c r="D44" s="163"/>
      <c r="E44" s="163"/>
      <c r="F44" s="162"/>
      <c r="G44" s="162"/>
      <c r="H44" s="164">
        <f>IF(C44="",SUM(B44:G44),SUM(B44:E44,G44))</f>
        <v>0</v>
      </c>
      <c r="I44" s="370"/>
      <c r="J44" s="550"/>
      <c r="K44" s="551"/>
      <c r="L44" s="137"/>
      <c r="M44" s="131"/>
      <c r="N44" s="92"/>
      <c r="O44" s="119"/>
      <c r="P44" s="94">
        <f>SUM(E16:H16)</f>
        <v>0</v>
      </c>
      <c r="Q44" s="94">
        <f>SUM(E17:H17)</f>
        <v>0</v>
      </c>
      <c r="R44" s="107">
        <f>SUM(E18:H18)</f>
        <v>0</v>
      </c>
      <c r="S44" s="108" t="str">
        <f>IF($P$44&gt;0,(P44/(R44-Q44))," ")</f>
        <v> </v>
      </c>
      <c r="T44" s="109">
        <f>TRUNC(IF($P$44&gt;0,((S44/O42)*100)," "),1)</f>
        <v>0</v>
      </c>
      <c r="U44" s="544" t="str">
        <f>E20</f>
        <v>92% Min.</v>
      </c>
      <c r="V44" s="545"/>
      <c r="W44" s="96">
        <f>IF(E15="","",AVERAGE(E15:H15))</f>
      </c>
      <c r="X44" s="96" t="s">
        <v>168</v>
      </c>
      <c r="Y44" s="97"/>
      <c r="Z44" s="94">
        <f>(C93+F93)</f>
        <v>0</v>
      </c>
      <c r="AA44" s="267" t="s">
        <v>155</v>
      </c>
      <c r="AB44" s="269"/>
      <c r="AC44" s="269"/>
      <c r="AD44" s="269"/>
      <c r="AE44" s="269"/>
      <c r="AF44" s="279" t="s">
        <v>156</v>
      </c>
      <c r="AG44" s="277"/>
      <c r="AH44" s="270"/>
      <c r="AI44" s="303" t="str">
        <f>IF(E11=""," ","Virgin")</f>
        <v> </v>
      </c>
      <c r="AM44" s="385"/>
    </row>
    <row r="45" spans="1:35" s="132" customFormat="1" ht="13.5" customHeight="1">
      <c r="A45" s="131"/>
      <c r="B45" s="131">
        <f>IF(E11="","","* Percent RAP required for batch plants adding RAP to the hot elevator,")</f>
      </c>
      <c r="C45" s="131"/>
      <c r="D45" s="131"/>
      <c r="E45" s="131"/>
      <c r="F45" s="131"/>
      <c r="G45" s="131"/>
      <c r="H45" s="131"/>
      <c r="I45" s="370"/>
      <c r="J45" s="371"/>
      <c r="K45" s="369"/>
      <c r="L45" s="137"/>
      <c r="M45" s="131"/>
      <c r="N45" s="519" t="s">
        <v>294</v>
      </c>
      <c r="O45" s="520"/>
      <c r="P45" s="521"/>
      <c r="Q45" s="45">
        <f>D80</f>
        <v>0</v>
      </c>
      <c r="R45" s="45"/>
      <c r="S45" s="45"/>
      <c r="T45" s="45"/>
      <c r="U45" s="45"/>
      <c r="V45" s="45"/>
      <c r="W45" s="97"/>
      <c r="X45" s="131"/>
      <c r="Y45" s="131"/>
      <c r="Z45" s="165"/>
      <c r="AA45" s="280" t="s">
        <v>72</v>
      </c>
      <c r="AB45" s="94">
        <f aca="true" t="shared" si="4" ref="AB45:AE47">B73</f>
        <v>0</v>
      </c>
      <c r="AC45" s="94">
        <f t="shared" si="4"/>
        <v>0</v>
      </c>
      <c r="AD45" s="94">
        <f t="shared" si="4"/>
        <v>0</v>
      </c>
      <c r="AE45" s="94">
        <f t="shared" si="4"/>
        <v>0</v>
      </c>
      <c r="AF45" s="280" t="s">
        <v>164</v>
      </c>
      <c r="AG45" s="280" t="s">
        <v>165</v>
      </c>
      <c r="AH45" s="280" t="s">
        <v>166</v>
      </c>
      <c r="AI45" s="303" t="str">
        <f>IF(E11=""," ","AC")</f>
        <v> </v>
      </c>
    </row>
    <row r="46" spans="1:35" s="132" customFormat="1" ht="13.5" customHeight="1">
      <c r="A46" s="131"/>
      <c r="B46" s="131">
        <f>IF(E11="","","however, gradation is included in hot bins.")</f>
      </c>
      <c r="C46" s="131"/>
      <c r="D46" s="131"/>
      <c r="E46" s="131"/>
      <c r="F46" s="131"/>
      <c r="G46" s="114"/>
      <c r="H46" s="114"/>
      <c r="I46" s="131"/>
      <c r="J46" s="131"/>
      <c r="K46" s="131"/>
      <c r="L46" s="137"/>
      <c r="M46" s="131"/>
      <c r="N46" s="513" t="s">
        <v>289</v>
      </c>
      <c r="O46" s="514"/>
      <c r="P46" s="86" t="s">
        <v>290</v>
      </c>
      <c r="Q46" s="91">
        <f>D81</f>
        <v>0</v>
      </c>
      <c r="R46" s="86"/>
      <c r="S46" s="86"/>
      <c r="T46" s="86"/>
      <c r="U46" s="86"/>
      <c r="V46" s="86"/>
      <c r="W46" s="86"/>
      <c r="X46" s="86"/>
      <c r="Y46" s="86"/>
      <c r="Z46" s="87"/>
      <c r="AA46" s="280" t="s">
        <v>169</v>
      </c>
      <c r="AB46" s="94">
        <f t="shared" si="4"/>
        <v>0</v>
      </c>
      <c r="AC46" s="94">
        <f t="shared" si="4"/>
        <v>0</v>
      </c>
      <c r="AD46" s="94">
        <f t="shared" si="4"/>
        <v>0</v>
      </c>
      <c r="AE46" s="94">
        <f t="shared" si="4"/>
        <v>0</v>
      </c>
      <c r="AF46" s="94">
        <f aca="true" t="shared" si="5" ref="AF46:AH48">F74</f>
        <v>0</v>
      </c>
      <c r="AG46" s="94">
        <f t="shared" si="5"/>
        <v>0</v>
      </c>
      <c r="AH46" s="94">
        <f t="shared" si="5"/>
        <v>0</v>
      </c>
      <c r="AI46" s="303" t="str">
        <f>IF(E11=""," ",ROUND(((10000-(100-F44)*E11)*E9/100/(100-E11))-((100-(100-F44))*E11)/(100-E11),1))</f>
        <v> </v>
      </c>
    </row>
    <row r="47" spans="1:34" s="132" customFormat="1" ht="13.5" customHeight="1">
      <c r="A47" s="131"/>
      <c r="B47" s="522" t="s">
        <v>443</v>
      </c>
      <c r="C47" s="523"/>
      <c r="D47" s="523"/>
      <c r="E47" s="523"/>
      <c r="F47" s="524"/>
      <c r="G47" s="117"/>
      <c r="H47" s="118"/>
      <c r="I47" s="148"/>
      <c r="J47" s="148"/>
      <c r="K47" s="147"/>
      <c r="L47" s="137"/>
      <c r="M47" s="137"/>
      <c r="N47" s="515"/>
      <c r="O47" s="516"/>
      <c r="P47" s="86" t="s">
        <v>291</v>
      </c>
      <c r="Q47" s="92">
        <f>D82</f>
        <v>0</v>
      </c>
      <c r="R47" s="45"/>
      <c r="S47" s="45"/>
      <c r="T47" s="45"/>
      <c r="U47" s="45"/>
      <c r="V47" s="45"/>
      <c r="W47" s="45"/>
      <c r="X47" s="45"/>
      <c r="Y47" s="45"/>
      <c r="Z47" s="87"/>
      <c r="AA47" s="280" t="s">
        <v>171</v>
      </c>
      <c r="AB47" s="94">
        <f t="shared" si="4"/>
        <v>0</v>
      </c>
      <c r="AC47" s="94">
        <f t="shared" si="4"/>
        <v>0</v>
      </c>
      <c r="AD47" s="94">
        <f t="shared" si="4"/>
        <v>0</v>
      </c>
      <c r="AE47" s="94">
        <f t="shared" si="4"/>
        <v>0</v>
      </c>
      <c r="AF47" s="94">
        <f t="shared" si="5"/>
        <v>0</v>
      </c>
      <c r="AG47" s="94">
        <f t="shared" si="5"/>
        <v>0</v>
      </c>
      <c r="AH47" s="94">
        <f t="shared" si="5"/>
        <v>0</v>
      </c>
    </row>
    <row r="48" spans="1:38" s="132" customFormat="1" ht="13.5" customHeight="1">
      <c r="A48" s="288" t="s">
        <v>288</v>
      </c>
      <c r="B48" s="266"/>
      <c r="C48" s="166"/>
      <c r="D48" s="167">
        <f>AG11</f>
        <v>0</v>
      </c>
      <c r="E48" s="166"/>
      <c r="F48" s="420">
        <f>IF(D48="","",ROUND(AI11,1))</f>
      </c>
      <c r="G48" s="168"/>
      <c r="H48" s="169"/>
      <c r="I48" s="169"/>
      <c r="J48" s="169"/>
      <c r="K48" s="170"/>
      <c r="L48" s="137"/>
      <c r="M48" s="137"/>
      <c r="N48" s="515"/>
      <c r="O48" s="516"/>
      <c r="P48" s="86" t="s">
        <v>292</v>
      </c>
      <c r="Q48" s="92">
        <f>D83</f>
        <v>0</v>
      </c>
      <c r="R48" s="45"/>
      <c r="S48" s="45"/>
      <c r="T48" s="45"/>
      <c r="U48" s="45"/>
      <c r="V48" s="45"/>
      <c r="W48" s="45"/>
      <c r="X48" s="45"/>
      <c r="Y48" s="45"/>
      <c r="Z48" s="87"/>
      <c r="AA48" s="280" t="s">
        <v>172</v>
      </c>
      <c r="AB48" s="282" t="s">
        <v>173</v>
      </c>
      <c r="AC48" s="87">
        <f>C76</f>
        <v>0</v>
      </c>
      <c r="AD48" s="281" t="s">
        <v>174</v>
      </c>
      <c r="AE48" s="87">
        <f>E76</f>
        <v>0</v>
      </c>
      <c r="AF48" s="94">
        <f t="shared" si="5"/>
        <v>0</v>
      </c>
      <c r="AG48" s="94">
        <f t="shared" si="5"/>
        <v>0</v>
      </c>
      <c r="AH48" s="94">
        <f t="shared" si="5"/>
        <v>0</v>
      </c>
      <c r="AL48" s="132">
        <f>SUM(AA51:AF51)</f>
        <v>0</v>
      </c>
    </row>
    <row r="49" spans="1:39" s="132" customFormat="1" ht="13.5" customHeight="1">
      <c r="A49" s="154" t="s">
        <v>120</v>
      </c>
      <c r="B49" s="266"/>
      <c r="C49" s="166"/>
      <c r="D49" s="167">
        <f>AG13</f>
        <v>0</v>
      </c>
      <c r="E49" s="166"/>
      <c r="F49" s="420">
        <f>IF(D49="","",ROUND(AI13,1))</f>
      </c>
      <c r="G49" s="316" t="s">
        <v>300</v>
      </c>
      <c r="H49" s="171"/>
      <c r="I49" s="170"/>
      <c r="J49" s="169"/>
      <c r="K49" s="170"/>
      <c r="L49" s="147"/>
      <c r="M49" s="137"/>
      <c r="N49" s="517"/>
      <c r="O49" s="518"/>
      <c r="P49" s="86" t="s">
        <v>293</v>
      </c>
      <c r="Q49" s="92">
        <f>D84</f>
        <v>0</v>
      </c>
      <c r="R49" s="45"/>
      <c r="S49" s="45"/>
      <c r="T49" s="45"/>
      <c r="U49" s="45"/>
      <c r="V49" s="45"/>
      <c r="W49" s="45"/>
      <c r="X49" s="45"/>
      <c r="Y49" s="45"/>
      <c r="Z49" s="267" t="s">
        <v>176</v>
      </c>
      <c r="AA49" s="269"/>
      <c r="AB49" s="269"/>
      <c r="AC49" s="275"/>
      <c r="AD49" s="86">
        <f>D77</f>
        <v>0</v>
      </c>
      <c r="AE49" s="271" t="s">
        <v>177</v>
      </c>
      <c r="AF49" s="282"/>
      <c r="AG49" s="86">
        <f>E21</f>
        <v>0</v>
      </c>
      <c r="AH49" s="87">
        <f>F21</f>
        <v>0</v>
      </c>
      <c r="AI49" s="42"/>
      <c r="AM49" s="132">
        <f>AM51/5.2</f>
        <v>0</v>
      </c>
    </row>
    <row r="50" spans="1:35" s="132" customFormat="1" ht="13.5" customHeight="1">
      <c r="A50" s="154" t="s">
        <v>122</v>
      </c>
      <c r="B50" s="266"/>
      <c r="C50" s="166"/>
      <c r="D50" s="167">
        <f>AG15</f>
        <v>0</v>
      </c>
      <c r="E50" s="166"/>
      <c r="F50" s="420">
        <f>IF(D50="","",ROUND(AI15,1))</f>
      </c>
      <c r="G50" s="168"/>
      <c r="H50" s="339" t="s">
        <v>312</v>
      </c>
      <c r="I50" s="340"/>
      <c r="J50" s="169"/>
      <c r="K50" s="170"/>
      <c r="L50" s="170"/>
      <c r="M50" s="143"/>
      <c r="N50" s="116" t="s">
        <v>186</v>
      </c>
      <c r="O50" s="45"/>
      <c r="P50" s="534">
        <f>C85</f>
        <v>0</v>
      </c>
      <c r="Q50" s="523"/>
      <c r="R50" s="523"/>
      <c r="S50" s="523"/>
      <c r="T50" s="523"/>
      <c r="U50" s="523"/>
      <c r="V50" s="523"/>
      <c r="W50" s="523"/>
      <c r="X50" s="523"/>
      <c r="Y50" s="524"/>
      <c r="Z50" s="284"/>
      <c r="AA50" s="283" t="s">
        <v>178</v>
      </c>
      <c r="AB50" s="283" t="s">
        <v>179</v>
      </c>
      <c r="AC50" s="283" t="s">
        <v>180</v>
      </c>
      <c r="AD50" s="283" t="s">
        <v>181</v>
      </c>
      <c r="AE50" s="283" t="str">
        <f>J23</f>
        <v>RAP*</v>
      </c>
      <c r="AF50" s="283" t="str">
        <f>IF($K$23="HydLim","Hyd.Lime",IF($K$23="MinFill","Min.Filler",""))</f>
        <v>Hyd.Lime</v>
      </c>
      <c r="AG50" s="283" t="s">
        <v>338</v>
      </c>
      <c r="AH50" s="283" t="s">
        <v>182</v>
      </c>
      <c r="AI50" s="283" t="s">
        <v>183</v>
      </c>
    </row>
    <row r="51" spans="1:42" s="132" customFormat="1" ht="13.5" customHeight="1" thickBot="1">
      <c r="A51" s="154" t="s">
        <v>125</v>
      </c>
      <c r="B51" s="266"/>
      <c r="C51" s="166"/>
      <c r="D51" s="167">
        <f>AG17</f>
        <v>0</v>
      </c>
      <c r="E51" s="166"/>
      <c r="F51" s="420">
        <f>IF(D51="","",ROUND(AI17,1))</f>
      </c>
      <c r="G51" s="170"/>
      <c r="H51" s="171"/>
      <c r="I51" s="169"/>
      <c r="J51" s="169"/>
      <c r="K51" s="170"/>
      <c r="L51" s="170"/>
      <c r="M51" s="143"/>
      <c r="N51" s="529">
        <f>A86</f>
        <v>0</v>
      </c>
      <c r="O51" s="523"/>
      <c r="P51" s="523"/>
      <c r="Q51" s="523"/>
      <c r="R51" s="523"/>
      <c r="S51" s="523"/>
      <c r="T51" s="523"/>
      <c r="U51" s="523"/>
      <c r="V51" s="523"/>
      <c r="W51" s="523"/>
      <c r="X51" s="523"/>
      <c r="Y51" s="524"/>
      <c r="Z51" s="283" t="s">
        <v>187</v>
      </c>
      <c r="AA51" s="384">
        <f>ROUND(IF($E$11="",(AA9/100)*$E$10,IF($C$44="",AA9/($AA$9+$AF$9+$J$44)*((100-$F$44)-(100-$F$44)*$E$9/100),AA9/100*(100-$AI$46-$J$44))),1)</f>
        <v>0</v>
      </c>
      <c r="AB51" s="384">
        <f>ROUND(IF($E$11="",(AB9/100)*$E$10,IF($C$44="",0,AB9/100*(100-$AI$46-$J$44))),1)</f>
        <v>0</v>
      </c>
      <c r="AC51" s="384">
        <f>ROUND(IF($E$11="",(AC9/100)*$E$10,IF($C$44="",0,AC9/100*(100-$AI$46-$J$44))),1)</f>
        <v>0</v>
      </c>
      <c r="AD51" s="384">
        <f>ROUND(IF($E$11="",(AD9/100)*$E$10,IF($C$44="",0,AD9/100*(100-$AI$46-$J$44))),1)</f>
        <v>0</v>
      </c>
      <c r="AE51" s="384">
        <f>ROUND(IF($E$11="",(AE9/100)*$E$10,IF($C$44="",(100*(100-(100-$F$44))/(100-$E$11))-((100-(100-$F$44))*$E$9/(100-$E$11)),0)),1)</f>
        <v>0</v>
      </c>
      <c r="AF51" s="384">
        <f>ROUND(IF($E$11="",(AF9/100)*$E$10,IF($C$44="",AF9/($AA$9+$AF$9+$J$44)*((100-$F$44)-(100-$F$44)*$E$9/100),AF9/100*(100-$AI$46-$J$44))),1)</f>
        <v>0</v>
      </c>
      <c r="AG51" s="376">
        <f>J44</f>
        <v>0</v>
      </c>
      <c r="AH51" s="64">
        <f>IF(E11="",E9,AI46)</f>
        <v>0</v>
      </c>
      <c r="AI51" s="64">
        <f>SUM(AA51:AH51)</f>
        <v>0</v>
      </c>
      <c r="AL51" s="386"/>
      <c r="AM51" s="386"/>
      <c r="AN51" s="386"/>
      <c r="AO51" s="386"/>
      <c r="AP51" s="386"/>
    </row>
    <row r="52" spans="1:35" s="132" customFormat="1" ht="13.5" customHeight="1">
      <c r="A52" s="154" t="s">
        <v>128</v>
      </c>
      <c r="B52" s="266"/>
      <c r="C52" s="166"/>
      <c r="D52" s="167">
        <f>AG19</f>
        <v>0</v>
      </c>
      <c r="E52" s="166"/>
      <c r="F52" s="420">
        <f>IF(D52="","",ROUND(AI19,1))</f>
      </c>
      <c r="G52" s="170"/>
      <c r="H52" s="552" t="s">
        <v>454</v>
      </c>
      <c r="I52" s="553"/>
      <c r="J52" s="553"/>
      <c r="K52" s="554"/>
      <c r="L52" s="170"/>
      <c r="M52" s="143"/>
      <c r="N52" s="529">
        <f>A87</f>
        <v>0</v>
      </c>
      <c r="O52" s="523"/>
      <c r="P52" s="523"/>
      <c r="Q52" s="523"/>
      <c r="R52" s="523"/>
      <c r="S52" s="523"/>
      <c r="T52" s="523"/>
      <c r="U52" s="523"/>
      <c r="V52" s="523"/>
      <c r="W52" s="523"/>
      <c r="X52" s="523"/>
      <c r="Y52" s="524"/>
      <c r="Z52" s="111"/>
      <c r="AA52" s="112"/>
      <c r="AB52" s="112"/>
      <c r="AC52" s="112"/>
      <c r="AD52" s="112"/>
      <c r="AE52" s="112"/>
      <c r="AF52" s="374"/>
      <c r="AG52" s="374"/>
      <c r="AH52" s="112"/>
      <c r="AI52" s="286" t="s">
        <v>188</v>
      </c>
    </row>
    <row r="53" spans="1:35" s="132" customFormat="1" ht="13.5" customHeight="1">
      <c r="A53" s="154" t="s">
        <v>133</v>
      </c>
      <c r="B53" s="266"/>
      <c r="C53" s="166"/>
      <c r="D53" s="167">
        <f>AG21</f>
        <v>0</v>
      </c>
      <c r="E53" s="166"/>
      <c r="F53" s="420">
        <f>IF(D53="","",ROUND(AI21,1))</f>
      </c>
      <c r="G53" s="168"/>
      <c r="H53" s="532" t="s">
        <v>455</v>
      </c>
      <c r="I53" s="533"/>
      <c r="J53" s="427"/>
      <c r="K53" s="426"/>
      <c r="L53" s="170"/>
      <c r="M53" s="143"/>
      <c r="N53" s="529">
        <f>A88</f>
        <v>0</v>
      </c>
      <c r="O53" s="523"/>
      <c r="P53" s="523"/>
      <c r="Q53" s="523"/>
      <c r="R53" s="523"/>
      <c r="S53" s="523"/>
      <c r="T53" s="523"/>
      <c r="U53" s="523"/>
      <c r="V53" s="523"/>
      <c r="W53" s="523"/>
      <c r="X53" s="523"/>
      <c r="Y53" s="524"/>
      <c r="Z53" s="285" t="s">
        <v>189</v>
      </c>
      <c r="AA53" s="107">
        <f aca="true" t="shared" si="6" ref="AA53:AF53">(AA51*20)</f>
        <v>0</v>
      </c>
      <c r="AB53" s="107">
        <f t="shared" si="6"/>
        <v>0</v>
      </c>
      <c r="AC53" s="107">
        <f t="shared" si="6"/>
        <v>0</v>
      </c>
      <c r="AD53" s="107">
        <f t="shared" si="6"/>
        <v>0</v>
      </c>
      <c r="AE53" s="107">
        <f t="shared" si="6"/>
        <v>0</v>
      </c>
      <c r="AF53" s="375">
        <f t="shared" si="6"/>
        <v>0</v>
      </c>
      <c r="AG53" s="94">
        <f>(AG51*20)</f>
        <v>0</v>
      </c>
      <c r="AH53" s="94">
        <f>(AH51*20)</f>
        <v>0</v>
      </c>
      <c r="AI53" s="113">
        <f>SUM(AA53:AH53)/2000</f>
        <v>0</v>
      </c>
    </row>
    <row r="54" spans="1:35" ht="15.75">
      <c r="A54" s="154" t="s">
        <v>135</v>
      </c>
      <c r="B54" s="266"/>
      <c r="C54" s="166"/>
      <c r="D54" s="167">
        <f>AG23</f>
        <v>0</v>
      </c>
      <c r="E54" s="166"/>
      <c r="F54" s="420">
        <f>IF(D54="","",ROUND(AI23,1))</f>
      </c>
      <c r="G54" s="170"/>
      <c r="H54" s="532" t="s">
        <v>453</v>
      </c>
      <c r="I54" s="533"/>
      <c r="J54" s="427"/>
      <c r="K54" s="430">
        <f>IF(J54="","",ROUND(J54/$J$53*100,1))</f>
      </c>
      <c r="L54" s="170"/>
      <c r="M54" s="143"/>
      <c r="N54" s="529">
        <f>A89</f>
        <v>0</v>
      </c>
      <c r="O54" s="523"/>
      <c r="P54" s="523"/>
      <c r="Q54" s="523"/>
      <c r="R54" s="523"/>
      <c r="S54" s="523"/>
      <c r="T54" s="523"/>
      <c r="U54" s="523"/>
      <c r="V54" s="523"/>
      <c r="W54" s="523"/>
      <c r="X54" s="523"/>
      <c r="Y54" s="524"/>
      <c r="Z54" s="283" t="s">
        <v>190</v>
      </c>
      <c r="AA54" s="94">
        <f aca="true" t="shared" si="7" ref="AA54:AF54">(AA51*($Z$41/100))</f>
        <v>0</v>
      </c>
      <c r="AB54" s="94">
        <f t="shared" si="7"/>
        <v>0</v>
      </c>
      <c r="AC54" s="94">
        <f t="shared" si="7"/>
        <v>0</v>
      </c>
      <c r="AD54" s="94">
        <f t="shared" si="7"/>
        <v>0</v>
      </c>
      <c r="AE54" s="107">
        <f t="shared" si="7"/>
        <v>0</v>
      </c>
      <c r="AF54" s="375">
        <f t="shared" si="7"/>
        <v>0</v>
      </c>
      <c r="AG54" s="94">
        <f>(AG51*($Z$41/100))</f>
        <v>0</v>
      </c>
      <c r="AH54" s="94">
        <f>(AH51*($Z$41/100))</f>
        <v>0</v>
      </c>
      <c r="AI54" s="113">
        <f>SUM(AA54:AH54)/2000</f>
        <v>0</v>
      </c>
    </row>
    <row r="55" spans="1:35" ht="15.75">
      <c r="A55" s="154" t="s">
        <v>137</v>
      </c>
      <c r="B55" s="266"/>
      <c r="C55" s="166"/>
      <c r="D55" s="167">
        <f>AG25</f>
        <v>0</v>
      </c>
      <c r="E55" s="166"/>
      <c r="F55" s="420">
        <f>IF(D55="","",ROUND(AI25,1))</f>
      </c>
      <c r="G55" s="170"/>
      <c r="H55" s="532">
        <f>IF(ISERR(LEFT(Menu!$B$9)),"",IF(OR(LEFT(Menu!$B$9,2)="SL",LEFT(Menu!$B$9,2)="BP",LEFT(Menu!$B$9,2)="BB"),"Shale &amp; Mud Balls","Shale"))</f>
      </c>
      <c r="I55" s="533"/>
      <c r="J55" s="427"/>
      <c r="K55" s="430">
        <f>IF(J55="","",ROUND(J55/$J$53*100,1))</f>
      </c>
      <c r="L55" s="170"/>
      <c r="M55" s="143"/>
      <c r="N55" s="120"/>
      <c r="O55" s="525">
        <f>IF(Menu!N11="",IF(Menu!K11="","","Additional Project: "&amp;Menu!K11&amp;", "&amp;Menu!K12),"Additional Projects: "&amp;Menu!K11&amp;", "&amp;Menu!K12&amp;"; "&amp;Menu!N11&amp;", "&amp;Menu!N12)</f>
      </c>
      <c r="P55" s="525"/>
      <c r="Q55" s="525"/>
      <c r="R55" s="525"/>
      <c r="S55" s="525"/>
      <c r="T55" s="525"/>
      <c r="U55" s="525"/>
      <c r="V55" s="525"/>
      <c r="W55" s="525"/>
      <c r="X55" s="525"/>
      <c r="Y55" s="525"/>
      <c r="Z55" s="45"/>
      <c r="AA55" s="98">
        <f>E3</f>
        <v>0</v>
      </c>
      <c r="AB55" s="44"/>
      <c r="AC55" s="44"/>
      <c r="AD55" s="44"/>
      <c r="AE55" s="44"/>
      <c r="AF55" s="44"/>
      <c r="AG55" s="44"/>
      <c r="AH55" s="44" t="s">
        <v>191</v>
      </c>
      <c r="AI55" s="121"/>
    </row>
    <row r="56" spans="1:13" ht="15">
      <c r="A56" s="154" t="s">
        <v>140</v>
      </c>
      <c r="B56" s="266"/>
      <c r="C56" s="166"/>
      <c r="D56" s="167">
        <f>AG27</f>
        <v>0</v>
      </c>
      <c r="E56" s="166"/>
      <c r="F56" s="420">
        <f>IF(D56="","",ROUND(AI27,1))</f>
      </c>
      <c r="G56" s="170"/>
      <c r="H56" s="532">
        <f>IF(ISERR(LEFT(Menu!$B$9)),"",IF(OR(LEFT(Menu!$B$9,2)="SL",LEFT(Menu!$B$9,2)="BP",LEFT(Menu!$B$9,2)="BB"),"Clay,Disp.",""))</f>
      </c>
      <c r="I56" s="533"/>
      <c r="J56" s="427"/>
      <c r="K56" s="430">
        <f>IF(J56="","",ROUND(J56/$J$53*100,1))</f>
      </c>
      <c r="L56" s="170"/>
      <c r="M56" s="143"/>
    </row>
    <row r="57" spans="1:13" ht="15">
      <c r="A57" s="173" t="s">
        <v>147</v>
      </c>
      <c r="B57" s="266"/>
      <c r="C57" s="166"/>
      <c r="D57" s="167">
        <f>AG29</f>
        <v>0</v>
      </c>
      <c r="E57" s="166"/>
      <c r="F57" s="420">
        <f>IF(D57="","",ROUND(AI29,1))</f>
      </c>
      <c r="G57" s="170"/>
      <c r="H57" s="532" t="s">
        <v>452</v>
      </c>
      <c r="I57" s="533"/>
      <c r="J57" s="427"/>
      <c r="K57" s="430">
        <f>IF(J57="","",ROUND(J57/$J$53*100,1))</f>
      </c>
      <c r="L57" s="170"/>
      <c r="M57" s="143"/>
    </row>
    <row r="58" spans="1:13" ht="15">
      <c r="A58" s="173" t="s">
        <v>157</v>
      </c>
      <c r="B58" s="266"/>
      <c r="C58" s="166"/>
      <c r="D58" s="167">
        <f>AG31</f>
        <v>0</v>
      </c>
      <c r="E58" s="166"/>
      <c r="F58" s="420">
        <f>IF(D58="","",ROUND(AI31,1))</f>
      </c>
      <c r="G58" s="168"/>
      <c r="H58" s="532" t="s">
        <v>450</v>
      </c>
      <c r="I58" s="533"/>
      <c r="J58" s="422">
        <f>SUM(J54:J57)</f>
        <v>0</v>
      </c>
      <c r="K58" s="430">
        <f>IF(J53="","",ROUND(J58/$J$53*100,1))</f>
      </c>
      <c r="L58" s="170"/>
      <c r="M58" s="143"/>
    </row>
    <row r="59" spans="1:15" ht="15">
      <c r="A59" s="173" t="s">
        <v>167</v>
      </c>
      <c r="B59" s="266"/>
      <c r="C59" s="166"/>
      <c r="D59" s="167">
        <f>AG33</f>
        <v>0</v>
      </c>
      <c r="E59" s="166"/>
      <c r="F59" s="420">
        <f>IF(D59="","",ROUND(AI33,1))</f>
      </c>
      <c r="G59" s="170"/>
      <c r="H59" s="532"/>
      <c r="I59" s="533"/>
      <c r="J59" s="424"/>
      <c r="K59" s="423"/>
      <c r="L59" s="170"/>
      <c r="M59" s="143"/>
      <c r="N59" s="143"/>
      <c r="O59" s="143"/>
    </row>
    <row r="60" spans="1:15" ht="15.75" thickBot="1">
      <c r="A60" s="144"/>
      <c r="B60" s="170"/>
      <c r="C60" s="170"/>
      <c r="D60" s="170"/>
      <c r="E60" s="170"/>
      <c r="F60" s="170"/>
      <c r="G60" s="170"/>
      <c r="H60" s="530" t="s">
        <v>451</v>
      </c>
      <c r="I60" s="531"/>
      <c r="J60" s="429"/>
      <c r="K60" s="425">
        <f>IF(J60="","",ROUND(J60/$J$53*100,1))</f>
      </c>
      <c r="L60" s="170"/>
      <c r="M60" s="143"/>
      <c r="N60" s="143"/>
      <c r="O60" s="143"/>
    </row>
    <row r="61" spans="1:15" ht="15">
      <c r="A61" s="144"/>
      <c r="B61" s="174" t="s">
        <v>192</v>
      </c>
      <c r="C61" s="175"/>
      <c r="D61" s="175"/>
      <c r="E61" s="175"/>
      <c r="F61" s="176"/>
      <c r="G61" s="144"/>
      <c r="H61" s="144"/>
      <c r="I61" s="144"/>
      <c r="J61" s="144"/>
      <c r="K61" s="144"/>
      <c r="L61" s="170"/>
      <c r="M61" s="143"/>
      <c r="N61" s="143"/>
      <c r="O61" s="143"/>
    </row>
    <row r="62" spans="1:15" ht="15">
      <c r="A62" s="177"/>
      <c r="B62" s="177"/>
      <c r="C62" s="177"/>
      <c r="D62" s="180" t="s">
        <v>319</v>
      </c>
      <c r="E62" s="177"/>
      <c r="F62" s="177"/>
      <c r="G62" s="177"/>
      <c r="H62" s="336"/>
      <c r="I62" s="535" t="s">
        <v>318</v>
      </c>
      <c r="J62" s="477"/>
      <c r="K62" s="477"/>
      <c r="L62" s="477"/>
      <c r="M62" s="477"/>
      <c r="N62" s="477"/>
      <c r="O62" s="143"/>
    </row>
    <row r="63" spans="1:15" ht="15">
      <c r="A63" s="178" t="s">
        <v>130</v>
      </c>
      <c r="B63" s="179"/>
      <c r="C63" s="338" t="s">
        <v>193</v>
      </c>
      <c r="D63" s="180"/>
      <c r="E63" s="179"/>
      <c r="F63" s="179"/>
      <c r="G63" s="180" t="s">
        <v>132</v>
      </c>
      <c r="H63" s="337"/>
      <c r="I63" s="335" t="s">
        <v>317</v>
      </c>
      <c r="J63" s="335"/>
      <c r="K63" s="536" t="s">
        <v>320</v>
      </c>
      <c r="L63" s="537"/>
      <c r="M63" s="538" t="s">
        <v>132</v>
      </c>
      <c r="N63" s="539"/>
      <c r="O63" s="143"/>
    </row>
    <row r="64" spans="1:15" ht="15">
      <c r="A64" s="498"/>
      <c r="B64" s="490"/>
      <c r="C64" s="495"/>
      <c r="D64" s="496"/>
      <c r="E64" s="497"/>
      <c r="F64" s="501"/>
      <c r="G64" s="502"/>
      <c r="H64" s="503"/>
      <c r="I64" s="491"/>
      <c r="J64" s="492"/>
      <c r="K64" s="493"/>
      <c r="L64" s="494"/>
      <c r="M64" s="489"/>
      <c r="N64" s="490"/>
      <c r="O64" s="143"/>
    </row>
    <row r="65" spans="1:15" ht="15">
      <c r="A65" s="498"/>
      <c r="B65" s="490"/>
      <c r="C65" s="495"/>
      <c r="D65" s="496"/>
      <c r="E65" s="497"/>
      <c r="F65" s="501"/>
      <c r="G65" s="502"/>
      <c r="H65" s="503"/>
      <c r="I65" s="491"/>
      <c r="J65" s="492"/>
      <c r="K65" s="493"/>
      <c r="L65" s="494"/>
      <c r="M65" s="489"/>
      <c r="N65" s="490"/>
      <c r="O65" s="143"/>
    </row>
    <row r="66" spans="1:15" ht="15">
      <c r="A66" s="498"/>
      <c r="B66" s="490"/>
      <c r="C66" s="495"/>
      <c r="D66" s="496"/>
      <c r="E66" s="497"/>
      <c r="F66" s="501"/>
      <c r="G66" s="502"/>
      <c r="H66" s="503"/>
      <c r="I66" s="491"/>
      <c r="J66" s="492"/>
      <c r="K66" s="493"/>
      <c r="L66" s="494"/>
      <c r="M66" s="489"/>
      <c r="N66" s="490"/>
      <c r="O66" s="143"/>
    </row>
    <row r="67" spans="1:15" ht="15">
      <c r="A67" s="498"/>
      <c r="B67" s="490"/>
      <c r="C67" s="495"/>
      <c r="D67" s="496"/>
      <c r="E67" s="497"/>
      <c r="F67" s="501"/>
      <c r="G67" s="502"/>
      <c r="H67" s="503"/>
      <c r="I67" s="491"/>
      <c r="J67" s="492"/>
      <c r="K67" s="493"/>
      <c r="L67" s="494"/>
      <c r="M67" s="489"/>
      <c r="N67" s="490"/>
      <c r="O67" s="143"/>
    </row>
    <row r="68" spans="1:15" ht="15">
      <c r="A68" s="498"/>
      <c r="B68" s="490"/>
      <c r="C68" s="495"/>
      <c r="D68" s="496"/>
      <c r="E68" s="497"/>
      <c r="F68" s="501"/>
      <c r="G68" s="502"/>
      <c r="H68" s="503"/>
      <c r="I68" s="491"/>
      <c r="J68" s="492"/>
      <c r="K68" s="493"/>
      <c r="L68" s="494"/>
      <c r="M68" s="489"/>
      <c r="N68" s="490"/>
      <c r="O68" s="143"/>
    </row>
    <row r="69" spans="1:15" ht="15">
      <c r="A69" s="498"/>
      <c r="B69" s="490"/>
      <c r="C69" s="495"/>
      <c r="D69" s="496"/>
      <c r="E69" s="497"/>
      <c r="F69" s="501"/>
      <c r="G69" s="502"/>
      <c r="H69" s="503"/>
      <c r="I69" s="491"/>
      <c r="J69" s="492"/>
      <c r="K69" s="493"/>
      <c r="L69" s="494"/>
      <c r="M69" s="489"/>
      <c r="N69" s="490"/>
      <c r="O69" s="143"/>
    </row>
    <row r="70" spans="1:15" ht="15">
      <c r="A70" s="498"/>
      <c r="B70" s="490"/>
      <c r="C70" s="495"/>
      <c r="D70" s="496"/>
      <c r="E70" s="497"/>
      <c r="F70" s="501"/>
      <c r="G70" s="502"/>
      <c r="H70" s="503"/>
      <c r="I70" s="491"/>
      <c r="J70" s="492"/>
      <c r="K70" s="493"/>
      <c r="L70" s="494"/>
      <c r="M70" s="489"/>
      <c r="N70" s="490"/>
      <c r="O70" s="143"/>
    </row>
    <row r="71" spans="1:15" ht="15">
      <c r="A71" s="498"/>
      <c r="B71" s="490"/>
      <c r="C71" s="495"/>
      <c r="D71" s="496"/>
      <c r="E71" s="497"/>
      <c r="F71" s="501"/>
      <c r="G71" s="502"/>
      <c r="H71" s="503"/>
      <c r="I71" s="491"/>
      <c r="J71" s="492"/>
      <c r="K71" s="493"/>
      <c r="L71" s="494"/>
      <c r="M71" s="489"/>
      <c r="N71" s="490"/>
      <c r="O71" s="143"/>
    </row>
    <row r="72" spans="1:15" ht="15">
      <c r="A72" s="183"/>
      <c r="B72" s="183"/>
      <c r="C72" s="184" t="s">
        <v>155</v>
      </c>
      <c r="D72" s="183"/>
      <c r="E72" s="183"/>
      <c r="F72" s="183"/>
      <c r="G72" s="184" t="s">
        <v>156</v>
      </c>
      <c r="H72" s="183"/>
      <c r="I72" s="144"/>
      <c r="J72" s="144"/>
      <c r="K72" s="144"/>
      <c r="L72" s="144"/>
      <c r="M72" s="170"/>
      <c r="O72" s="143"/>
    </row>
    <row r="73" spans="1:15" ht="15">
      <c r="A73" s="184" t="s">
        <v>72</v>
      </c>
      <c r="B73" s="332"/>
      <c r="C73" s="333"/>
      <c r="D73" s="333"/>
      <c r="E73" s="333"/>
      <c r="F73" s="184" t="s">
        <v>164</v>
      </c>
      <c r="G73" s="184" t="s">
        <v>165</v>
      </c>
      <c r="H73" s="184" t="s">
        <v>166</v>
      </c>
      <c r="I73" s="144"/>
      <c r="J73" s="144"/>
      <c r="K73" s="144"/>
      <c r="L73" s="144"/>
      <c r="M73" s="170"/>
      <c r="O73" s="143"/>
    </row>
    <row r="74" spans="1:15" ht="15">
      <c r="A74" s="184" t="s">
        <v>169</v>
      </c>
      <c r="B74" s="333"/>
      <c r="C74" s="333"/>
      <c r="D74" s="333"/>
      <c r="E74" s="333"/>
      <c r="F74" s="163"/>
      <c r="G74" s="163"/>
      <c r="H74" s="163"/>
      <c r="I74" s="144"/>
      <c r="J74" s="144"/>
      <c r="K74" s="144"/>
      <c r="L74" s="144"/>
      <c r="M74" s="170"/>
      <c r="O74" s="143"/>
    </row>
    <row r="75" spans="1:15" ht="15">
      <c r="A75" s="184" t="s">
        <v>171</v>
      </c>
      <c r="B75" s="333"/>
      <c r="C75" s="333"/>
      <c r="D75" s="333"/>
      <c r="E75" s="333"/>
      <c r="F75" s="163"/>
      <c r="G75" s="163"/>
      <c r="H75" s="163"/>
      <c r="I75" s="144"/>
      <c r="J75" s="144"/>
      <c r="K75" s="144"/>
      <c r="L75" s="144"/>
      <c r="M75" s="170"/>
      <c r="O75" s="143"/>
    </row>
    <row r="76" spans="1:15" ht="15">
      <c r="A76" s="184" t="s">
        <v>172</v>
      </c>
      <c r="B76" s="184" t="s">
        <v>194</v>
      </c>
      <c r="C76" s="163"/>
      <c r="D76" s="184" t="s">
        <v>195</v>
      </c>
      <c r="E76" s="163"/>
      <c r="F76" s="163"/>
      <c r="G76" s="163"/>
      <c r="H76" s="163"/>
      <c r="I76" s="144"/>
      <c r="J76" s="144"/>
      <c r="K76" s="144"/>
      <c r="L76" s="144"/>
      <c r="M76" s="170"/>
      <c r="O76" s="143"/>
    </row>
    <row r="77" spans="1:15" ht="15">
      <c r="A77" s="185" t="s">
        <v>176</v>
      </c>
      <c r="B77" s="185"/>
      <c r="C77" s="185"/>
      <c r="D77" s="163"/>
      <c r="E77" s="185" t="s">
        <v>236</v>
      </c>
      <c r="F77" s="185"/>
      <c r="G77" s="185"/>
      <c r="H77" s="185"/>
      <c r="I77" s="186">
        <f>IF(F44&gt;0,ROUND(((B40*B44)+(D40*C44)+(F40*D44)+(H40*E44)+(J40*F44))/100,1),IF(E44&gt;0,ROUND(((B40*B44)+(D40*C44)+(F40*D44)+(H40*E44))/100,1),IF(D44&gt;0,ROUND(((B40*B44)+(D40*C44)+(F40*D44))/100,1),IF(C44&gt;0,ROUND(((B40*B44)+(D40*C44))/100,1),IF(B40="","",ROUND(B40*B44/100,1))))))</f>
      </c>
      <c r="J77" s="144"/>
      <c r="K77" s="144"/>
      <c r="L77" s="144"/>
      <c r="M77" s="170"/>
      <c r="O77" s="143"/>
    </row>
    <row r="78" spans="1:15" ht="15">
      <c r="A78" s="144"/>
      <c r="B78" s="144"/>
      <c r="C78" s="144"/>
      <c r="D78" s="144"/>
      <c r="E78" s="144"/>
      <c r="F78" s="144"/>
      <c r="G78" s="144"/>
      <c r="H78" s="144"/>
      <c r="I78" s="144"/>
      <c r="J78" s="144"/>
      <c r="K78" s="144"/>
      <c r="L78" s="144"/>
      <c r="M78" s="170"/>
      <c r="O78" s="143"/>
    </row>
    <row r="79" spans="1:15" ht="15">
      <c r="A79" s="187" t="s">
        <v>196</v>
      </c>
      <c r="B79" s="188"/>
      <c r="C79" s="188"/>
      <c r="D79" s="188"/>
      <c r="E79" s="188"/>
      <c r="F79" s="188"/>
      <c r="G79" s="188"/>
      <c r="H79" s="189"/>
      <c r="I79" s="170"/>
      <c r="J79" s="170"/>
      <c r="K79" s="144"/>
      <c r="L79" s="144"/>
      <c r="M79" s="144"/>
      <c r="O79" s="143"/>
    </row>
    <row r="80" spans="1:15" ht="15">
      <c r="A80" s="297" t="s">
        <v>170</v>
      </c>
      <c r="B80" s="292"/>
      <c r="C80" s="190"/>
      <c r="D80" s="312"/>
      <c r="E80" s="191"/>
      <c r="F80" s="191"/>
      <c r="G80" s="191"/>
      <c r="H80" s="191"/>
      <c r="I80" s="192"/>
      <c r="J80" s="191"/>
      <c r="K80" s="193"/>
      <c r="L80" s="144"/>
      <c r="M80" s="144"/>
      <c r="O80" s="143"/>
    </row>
    <row r="81" spans="1:15" ht="15">
      <c r="A81" s="507" t="s">
        <v>289</v>
      </c>
      <c r="B81" s="508"/>
      <c r="C81" s="298" t="s">
        <v>290</v>
      </c>
      <c r="D81" s="313"/>
      <c r="E81" s="298"/>
      <c r="F81" s="298"/>
      <c r="G81" s="298"/>
      <c r="H81" s="298"/>
      <c r="I81" s="298"/>
      <c r="J81" s="298"/>
      <c r="K81" s="299"/>
      <c r="L81" s="182"/>
      <c r="M81" s="144"/>
      <c r="O81" s="143"/>
    </row>
    <row r="82" spans="1:15" ht="15">
      <c r="A82" s="509"/>
      <c r="B82" s="510"/>
      <c r="C82" s="298" t="s">
        <v>291</v>
      </c>
      <c r="D82" s="314"/>
      <c r="E82" s="293"/>
      <c r="F82" s="293"/>
      <c r="G82" s="293"/>
      <c r="H82" s="293"/>
      <c r="I82" s="293"/>
      <c r="J82" s="293"/>
      <c r="K82" s="300"/>
      <c r="L82" s="182"/>
      <c r="M82" s="144"/>
      <c r="O82" s="143"/>
    </row>
    <row r="83" spans="1:15" ht="15">
      <c r="A83" s="509"/>
      <c r="B83" s="510"/>
      <c r="C83" s="298" t="s">
        <v>292</v>
      </c>
      <c r="D83" s="314"/>
      <c r="E83" s="293"/>
      <c r="F83" s="293"/>
      <c r="G83" s="293"/>
      <c r="H83" s="293"/>
      <c r="I83" s="293"/>
      <c r="J83" s="293"/>
      <c r="K83" s="300"/>
      <c r="L83" s="182"/>
      <c r="M83" s="144"/>
      <c r="O83" s="143"/>
    </row>
    <row r="84" spans="1:15" ht="15.75" thickBot="1">
      <c r="A84" s="511"/>
      <c r="B84" s="512"/>
      <c r="C84" s="298" t="s">
        <v>293</v>
      </c>
      <c r="D84" s="315"/>
      <c r="E84" s="301"/>
      <c r="F84" s="301"/>
      <c r="G84" s="301"/>
      <c r="H84" s="301"/>
      <c r="I84" s="301"/>
      <c r="J84" s="301"/>
      <c r="K84" s="302"/>
      <c r="L84" s="182"/>
      <c r="M84" s="144"/>
      <c r="O84" s="143"/>
    </row>
    <row r="85" spans="1:15" ht="15">
      <c r="A85" s="194" t="s">
        <v>186</v>
      </c>
      <c r="B85" s="195"/>
      <c r="C85" s="296"/>
      <c r="D85" s="293"/>
      <c r="E85" s="293"/>
      <c r="F85" s="293"/>
      <c r="G85" s="293"/>
      <c r="H85" s="293"/>
      <c r="I85" s="293"/>
      <c r="J85" s="293"/>
      <c r="K85" s="295"/>
      <c r="L85" s="182"/>
      <c r="M85" s="144"/>
      <c r="O85" s="143"/>
    </row>
    <row r="86" spans="1:15" ht="15">
      <c r="A86" s="294"/>
      <c r="B86" s="293"/>
      <c r="C86" s="293"/>
      <c r="D86" s="293"/>
      <c r="E86" s="293"/>
      <c r="F86" s="293"/>
      <c r="G86" s="293"/>
      <c r="H86" s="293"/>
      <c r="I86" s="293"/>
      <c r="J86" s="293"/>
      <c r="K86" s="295"/>
      <c r="L86" s="182"/>
      <c r="M86" s="144"/>
      <c r="O86" s="143"/>
    </row>
    <row r="87" spans="1:15" ht="15">
      <c r="A87" s="294"/>
      <c r="B87" s="293"/>
      <c r="C87" s="293"/>
      <c r="D87" s="293"/>
      <c r="E87" s="293"/>
      <c r="F87" s="293"/>
      <c r="G87" s="293"/>
      <c r="H87" s="293"/>
      <c r="I87" s="293"/>
      <c r="J87" s="293"/>
      <c r="K87" s="295"/>
      <c r="L87" s="182"/>
      <c r="M87" s="144"/>
      <c r="O87" s="143"/>
    </row>
    <row r="88" spans="1:15" ht="15">
      <c r="A88" s="294"/>
      <c r="B88" s="293"/>
      <c r="C88" s="293"/>
      <c r="D88" s="293"/>
      <c r="E88" s="293"/>
      <c r="F88" s="293"/>
      <c r="G88" s="293"/>
      <c r="H88" s="293"/>
      <c r="I88" s="293"/>
      <c r="J88" s="293"/>
      <c r="K88" s="295"/>
      <c r="L88" s="182"/>
      <c r="M88" s="144"/>
      <c r="O88" s="143"/>
    </row>
    <row r="89" spans="1:15" ht="15">
      <c r="A89" s="294"/>
      <c r="B89" s="293"/>
      <c r="C89" s="293"/>
      <c r="D89" s="293"/>
      <c r="E89" s="293"/>
      <c r="F89" s="293"/>
      <c r="G89" s="293"/>
      <c r="H89" s="293"/>
      <c r="I89" s="293"/>
      <c r="J89" s="293"/>
      <c r="K89" s="295"/>
      <c r="L89" s="182"/>
      <c r="M89" s="144"/>
      <c r="O89" s="143"/>
    </row>
    <row r="90" spans="1:15" ht="15">
      <c r="A90" s="144"/>
      <c r="B90" s="144"/>
      <c r="C90" s="144"/>
      <c r="D90" s="144"/>
      <c r="E90" s="144"/>
      <c r="F90" s="144"/>
      <c r="G90" s="144"/>
      <c r="H90" s="144"/>
      <c r="I90" s="144"/>
      <c r="J90" s="144"/>
      <c r="K90" s="144"/>
      <c r="L90" s="144"/>
      <c r="M90" s="144"/>
      <c r="O90" s="143"/>
    </row>
    <row r="91" spans="1:15" ht="15">
      <c r="A91" s="144"/>
      <c r="B91" s="144"/>
      <c r="C91" s="144"/>
      <c r="D91" s="144"/>
      <c r="E91" s="144"/>
      <c r="F91" s="144"/>
      <c r="G91" s="144"/>
      <c r="H91" s="144"/>
      <c r="I91" s="144"/>
      <c r="J91" s="144"/>
      <c r="K91" s="144"/>
      <c r="L91" s="144"/>
      <c r="M91" s="144"/>
      <c r="O91" s="143"/>
    </row>
    <row r="92" spans="1:15" ht="15">
      <c r="A92" s="196" t="s">
        <v>136</v>
      </c>
      <c r="B92" s="197"/>
      <c r="C92" s="198"/>
      <c r="D92" s="197"/>
      <c r="E92" s="197"/>
      <c r="F92" s="197"/>
      <c r="G92" s="197"/>
      <c r="H92" s="197"/>
      <c r="I92" s="197"/>
      <c r="J92" s="199"/>
      <c r="K92" s="144"/>
      <c r="L92" s="144"/>
      <c r="M92" s="144"/>
      <c r="O92" s="143"/>
    </row>
    <row r="93" spans="1:15" ht="15">
      <c r="A93" s="200" t="s">
        <v>154</v>
      </c>
      <c r="B93" s="175"/>
      <c r="C93" s="181"/>
      <c r="D93" s="175"/>
      <c r="E93" s="201" t="s">
        <v>163</v>
      </c>
      <c r="F93" s="259">
        <f>Summary!B7</f>
        <v>0</v>
      </c>
      <c r="G93" s="175"/>
      <c r="H93" s="201" t="s">
        <v>168</v>
      </c>
      <c r="I93" s="253">
        <f>C93+F93</f>
        <v>0</v>
      </c>
      <c r="J93" s="176"/>
      <c r="K93" s="144"/>
      <c r="L93" s="144"/>
      <c r="M93" s="144"/>
      <c r="O93" s="143"/>
    </row>
    <row r="94" spans="1:15" ht="15">
      <c r="A94" s="144"/>
      <c r="B94" s="144"/>
      <c r="C94" s="144"/>
      <c r="D94" s="144"/>
      <c r="E94" s="144"/>
      <c r="F94" s="144"/>
      <c r="G94" s="144"/>
      <c r="H94" s="144"/>
      <c r="I94" s="144"/>
      <c r="J94" s="144"/>
      <c r="K94" s="144"/>
      <c r="L94" s="144"/>
      <c r="M94" s="144"/>
      <c r="O94" s="143"/>
    </row>
    <row r="95" spans="1:15" ht="15">
      <c r="A95" s="143"/>
      <c r="B95" s="143"/>
      <c r="C95" s="143"/>
      <c r="D95" s="143"/>
      <c r="E95" s="143"/>
      <c r="F95" s="143"/>
      <c r="G95" s="143"/>
      <c r="H95" s="143"/>
      <c r="I95" s="143"/>
      <c r="J95" s="143"/>
      <c r="K95" s="143"/>
      <c r="L95" s="143"/>
      <c r="M95" s="143"/>
      <c r="N95" s="143"/>
      <c r="O95" s="143"/>
    </row>
    <row r="96" spans="1:15" ht="15">
      <c r="A96" s="143"/>
      <c r="B96" s="143"/>
      <c r="C96" s="143"/>
      <c r="D96" s="143"/>
      <c r="E96" s="143"/>
      <c r="F96" s="143"/>
      <c r="G96" s="143"/>
      <c r="H96" s="143"/>
      <c r="I96" s="143"/>
      <c r="J96" s="143"/>
      <c r="K96" s="143"/>
      <c r="L96" s="143"/>
      <c r="M96" s="143"/>
      <c r="N96" s="143"/>
      <c r="O96" s="202"/>
    </row>
    <row r="97" spans="1:15" ht="15">
      <c r="A97" s="143"/>
      <c r="B97" s="143"/>
      <c r="C97" s="143"/>
      <c r="D97" s="143"/>
      <c r="E97" s="143"/>
      <c r="F97" s="143"/>
      <c r="G97" s="143"/>
      <c r="H97" s="143"/>
      <c r="I97" s="143"/>
      <c r="J97" s="143"/>
      <c r="K97" s="143"/>
      <c r="L97" s="143"/>
      <c r="M97" s="143"/>
      <c r="N97" s="143"/>
      <c r="O97" s="202"/>
    </row>
    <row r="98" ht="15">
      <c r="N98" s="144"/>
    </row>
    <row r="99" spans="1:14" ht="15">
      <c r="A99" s="203"/>
      <c r="B99" s="203"/>
      <c r="C99" s="144"/>
      <c r="D99" s="144"/>
      <c r="E99" s="144"/>
      <c r="F99" s="144"/>
      <c r="G99" s="144"/>
      <c r="H99" s="144"/>
      <c r="I99" s="144"/>
      <c r="J99" s="144"/>
      <c r="K99" s="144"/>
      <c r="L99" s="144"/>
      <c r="M99" s="144"/>
      <c r="N99" s="144"/>
    </row>
    <row r="100" spans="1:14" ht="15">
      <c r="A100" s="144"/>
      <c r="B100" s="144"/>
      <c r="C100" s="144"/>
      <c r="D100" s="144"/>
      <c r="E100" s="144"/>
      <c r="F100" s="144"/>
      <c r="G100" s="144"/>
      <c r="H100" s="144"/>
      <c r="I100" s="144"/>
      <c r="J100" s="144"/>
      <c r="K100" s="144"/>
      <c r="L100" s="144"/>
      <c r="M100" s="144"/>
      <c r="N100" s="144"/>
    </row>
    <row r="101" spans="1:14" ht="15">
      <c r="A101" s="144"/>
      <c r="B101" s="144"/>
      <c r="C101" s="144"/>
      <c r="D101" s="144"/>
      <c r="E101" s="144"/>
      <c r="F101" s="144"/>
      <c r="G101" s="144"/>
      <c r="H101" s="144"/>
      <c r="I101" s="144"/>
      <c r="J101" s="144"/>
      <c r="K101" s="144"/>
      <c r="L101" s="144"/>
      <c r="M101" s="144"/>
      <c r="N101" s="144"/>
    </row>
    <row r="102" spans="1:14" ht="15">
      <c r="A102" s="144"/>
      <c r="B102" s="144"/>
      <c r="C102" s="144"/>
      <c r="D102" s="144"/>
      <c r="E102" s="144"/>
      <c r="F102" s="144"/>
      <c r="G102" s="144"/>
      <c r="H102" s="144"/>
      <c r="I102" s="144"/>
      <c r="J102" s="144"/>
      <c r="K102" s="144"/>
      <c r="L102" s="144"/>
      <c r="M102" s="144"/>
      <c r="N102" s="144"/>
    </row>
    <row r="103" spans="1:14" ht="15">
      <c r="A103" s="144"/>
      <c r="B103" s="144"/>
      <c r="C103" s="144"/>
      <c r="D103" s="144"/>
      <c r="E103" s="144"/>
      <c r="F103" s="144"/>
      <c r="G103" s="144"/>
      <c r="H103" s="144"/>
      <c r="I103" s="144"/>
      <c r="J103" s="144"/>
      <c r="K103" s="144"/>
      <c r="L103" s="144"/>
      <c r="M103" s="144"/>
      <c r="N103" s="144"/>
    </row>
    <row r="104" spans="1:14" ht="15">
      <c r="A104" s="144"/>
      <c r="B104" s="144"/>
      <c r="C104" s="144"/>
      <c r="D104" s="144"/>
      <c r="E104" s="144"/>
      <c r="F104" s="144"/>
      <c r="G104" s="144"/>
      <c r="H104" s="144"/>
      <c r="I104" s="144"/>
      <c r="J104" s="144"/>
      <c r="K104" s="144"/>
      <c r="L104" s="144"/>
      <c r="M104" s="144"/>
      <c r="N104" s="144"/>
    </row>
    <row r="105" spans="1:256" ht="15">
      <c r="A105" s="144"/>
      <c r="B105" s="144"/>
      <c r="C105" s="144"/>
      <c r="D105" s="144"/>
      <c r="E105" s="144"/>
      <c r="F105" s="144"/>
      <c r="G105" s="144"/>
      <c r="H105" s="144"/>
      <c r="I105" s="144"/>
      <c r="J105" s="144"/>
      <c r="K105" s="144"/>
      <c r="L105" s="144"/>
      <c r="M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c r="HZ105" s="204"/>
      <c r="IA105" s="204"/>
      <c r="IB105" s="204"/>
      <c r="IC105" s="204"/>
      <c r="ID105" s="204"/>
      <c r="IE105" s="204"/>
      <c r="IF105" s="204"/>
      <c r="IG105" s="204"/>
      <c r="IH105" s="204"/>
      <c r="II105" s="204"/>
      <c r="IJ105" s="204"/>
      <c r="IK105" s="204"/>
      <c r="IL105" s="204"/>
      <c r="IM105" s="204"/>
      <c r="IN105" s="204"/>
      <c r="IO105" s="204"/>
      <c r="IP105" s="204"/>
      <c r="IQ105" s="204"/>
      <c r="IR105" s="204"/>
      <c r="IS105" s="204"/>
      <c r="IT105" s="204"/>
      <c r="IU105" s="204"/>
      <c r="IV105" s="204"/>
    </row>
    <row r="106" spans="1:256" ht="15">
      <c r="A106" s="144"/>
      <c r="B106" s="144"/>
      <c r="C106" s="144"/>
      <c r="D106" s="144"/>
      <c r="E106" s="144"/>
      <c r="F106" s="144"/>
      <c r="G106" s="144"/>
      <c r="H106" s="144"/>
      <c r="I106" s="144"/>
      <c r="J106" s="144"/>
      <c r="K106" s="144"/>
      <c r="L106" s="144"/>
      <c r="M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c r="HZ106" s="204"/>
      <c r="IA106" s="204"/>
      <c r="IB106" s="204"/>
      <c r="IC106" s="204"/>
      <c r="ID106" s="204"/>
      <c r="IE106" s="204"/>
      <c r="IF106" s="204"/>
      <c r="IG106" s="204"/>
      <c r="IH106" s="204"/>
      <c r="II106" s="204"/>
      <c r="IJ106" s="204"/>
      <c r="IK106" s="204"/>
      <c r="IL106" s="204"/>
      <c r="IM106" s="204"/>
      <c r="IN106" s="204"/>
      <c r="IO106" s="204"/>
      <c r="IP106" s="204"/>
      <c r="IQ106" s="204"/>
      <c r="IR106" s="204"/>
      <c r="IS106" s="204"/>
      <c r="IT106" s="204"/>
      <c r="IU106" s="204"/>
      <c r="IV106" s="204"/>
    </row>
    <row r="107" spans="15:256" ht="15">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c r="HZ107" s="204"/>
      <c r="IA107" s="204"/>
      <c r="IB107" s="204"/>
      <c r="IC107" s="204"/>
      <c r="ID107" s="204"/>
      <c r="IE107" s="204"/>
      <c r="IF107" s="204"/>
      <c r="IG107" s="204"/>
      <c r="IH107" s="204"/>
      <c r="II107" s="204"/>
      <c r="IJ107" s="204"/>
      <c r="IK107" s="204"/>
      <c r="IL107" s="204"/>
      <c r="IM107" s="204"/>
      <c r="IN107" s="204"/>
      <c r="IO107" s="204"/>
      <c r="IP107" s="204"/>
      <c r="IQ107" s="204"/>
      <c r="IR107" s="204"/>
      <c r="IS107" s="204"/>
      <c r="IT107" s="204"/>
      <c r="IU107" s="204"/>
      <c r="IV107" s="204"/>
    </row>
    <row r="108" spans="2:256" ht="15">
      <c r="B108" s="205" t="s">
        <v>94</v>
      </c>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204"/>
      <c r="BR108" s="204"/>
      <c r="BS108" s="204"/>
      <c r="BT108" s="204"/>
      <c r="BU108" s="204"/>
      <c r="BV108" s="204"/>
      <c r="BW108" s="204"/>
      <c r="BX108" s="204"/>
      <c r="BY108" s="204"/>
      <c r="BZ108" s="204"/>
      <c r="CA108" s="204"/>
      <c r="CB108" s="204"/>
      <c r="CC108" s="204"/>
      <c r="CD108" s="204"/>
      <c r="CE108" s="204"/>
      <c r="CF108" s="204"/>
      <c r="CG108" s="204"/>
      <c r="CH108" s="204"/>
      <c r="CI108" s="204"/>
      <c r="CJ108" s="204"/>
      <c r="CK108" s="204"/>
      <c r="CL108" s="204"/>
      <c r="CM108" s="204"/>
      <c r="CN108" s="204"/>
      <c r="CO108" s="204"/>
      <c r="CP108" s="204"/>
      <c r="CQ108" s="204"/>
      <c r="CR108" s="204"/>
      <c r="CS108" s="204"/>
      <c r="CT108" s="204"/>
      <c r="CU108" s="204"/>
      <c r="CV108" s="204"/>
      <c r="CW108" s="204"/>
      <c r="CX108" s="204"/>
      <c r="CY108" s="204"/>
      <c r="CZ108" s="204"/>
      <c r="DA108" s="204"/>
      <c r="DB108" s="204"/>
      <c r="DC108" s="204"/>
      <c r="DD108" s="204"/>
      <c r="DE108" s="204"/>
      <c r="DF108" s="204"/>
      <c r="DG108" s="204"/>
      <c r="DH108" s="204"/>
      <c r="DI108" s="204"/>
      <c r="DJ108" s="204"/>
      <c r="DK108" s="204"/>
      <c r="DL108" s="204"/>
      <c r="DM108" s="204"/>
      <c r="DN108" s="204"/>
      <c r="DO108" s="204"/>
      <c r="DP108" s="204"/>
      <c r="DQ108" s="204"/>
      <c r="DR108" s="204"/>
      <c r="DS108" s="204"/>
      <c r="DT108" s="204"/>
      <c r="DU108" s="204"/>
      <c r="DV108" s="204"/>
      <c r="DW108" s="204"/>
      <c r="DX108" s="204"/>
      <c r="DY108" s="204"/>
      <c r="DZ108" s="204"/>
      <c r="EA108" s="204"/>
      <c r="EB108" s="204"/>
      <c r="EC108" s="204"/>
      <c r="ED108" s="204"/>
      <c r="EE108" s="204"/>
      <c r="EF108" s="204"/>
      <c r="EG108" s="204"/>
      <c r="EH108" s="204"/>
      <c r="EI108" s="204"/>
      <c r="EJ108" s="204"/>
      <c r="EK108" s="204"/>
      <c r="EL108" s="204"/>
      <c r="EM108" s="204"/>
      <c r="EN108" s="204"/>
      <c r="EO108" s="204"/>
      <c r="EP108" s="204"/>
      <c r="EQ108" s="204"/>
      <c r="ER108" s="204"/>
      <c r="ES108" s="204"/>
      <c r="ET108" s="204"/>
      <c r="EU108" s="204"/>
      <c r="EV108" s="204"/>
      <c r="EW108" s="204"/>
      <c r="EX108" s="204"/>
      <c r="EY108" s="204"/>
      <c r="EZ108" s="204"/>
      <c r="FA108" s="204"/>
      <c r="FB108" s="204"/>
      <c r="FC108" s="204"/>
      <c r="FD108" s="204"/>
      <c r="FE108" s="204"/>
      <c r="FF108" s="204"/>
      <c r="FG108" s="204"/>
      <c r="FH108" s="204"/>
      <c r="FI108" s="204"/>
      <c r="FJ108" s="204"/>
      <c r="FK108" s="204"/>
      <c r="FL108" s="204"/>
      <c r="FM108" s="204"/>
      <c r="FN108" s="204"/>
      <c r="FO108" s="204"/>
      <c r="FP108" s="204"/>
      <c r="FQ108" s="204"/>
      <c r="FR108" s="204"/>
      <c r="FS108" s="204"/>
      <c r="FT108" s="204"/>
      <c r="FU108" s="204"/>
      <c r="FV108" s="204"/>
      <c r="FW108" s="204"/>
      <c r="FX108" s="204"/>
      <c r="FY108" s="204"/>
      <c r="FZ108" s="204"/>
      <c r="GA108" s="204"/>
      <c r="GB108" s="204"/>
      <c r="GC108" s="204"/>
      <c r="GD108" s="204"/>
      <c r="GE108" s="204"/>
      <c r="GF108" s="204"/>
      <c r="GG108" s="204"/>
      <c r="GH108" s="204"/>
      <c r="GI108" s="204"/>
      <c r="GJ108" s="204"/>
      <c r="GK108" s="204"/>
      <c r="GL108" s="204"/>
      <c r="GM108" s="204"/>
      <c r="GN108" s="204"/>
      <c r="GO108" s="204"/>
      <c r="GP108" s="204"/>
      <c r="GQ108" s="204"/>
      <c r="GR108" s="204"/>
      <c r="GS108" s="204"/>
      <c r="GT108" s="204"/>
      <c r="GU108" s="204"/>
      <c r="GV108" s="204"/>
      <c r="GW108" s="204"/>
      <c r="GX108" s="204"/>
      <c r="GY108" s="204"/>
      <c r="GZ108" s="204"/>
      <c r="HA108" s="204"/>
      <c r="HB108" s="204"/>
      <c r="HC108" s="204"/>
      <c r="HD108" s="204"/>
      <c r="HE108" s="204"/>
      <c r="HF108" s="204"/>
      <c r="HG108" s="204"/>
      <c r="HH108" s="204"/>
      <c r="HI108" s="204"/>
      <c r="HJ108" s="204"/>
      <c r="HK108" s="204"/>
      <c r="HL108" s="204"/>
      <c r="HM108" s="204"/>
      <c r="HN108" s="204"/>
      <c r="HO108" s="204"/>
      <c r="HP108" s="204"/>
      <c r="HQ108" s="204"/>
      <c r="HR108" s="204"/>
      <c r="HS108" s="204"/>
      <c r="HT108" s="204"/>
      <c r="HU108" s="204"/>
      <c r="HV108" s="204"/>
      <c r="HW108" s="204"/>
      <c r="HX108" s="204"/>
      <c r="HY108" s="204"/>
      <c r="HZ108" s="204"/>
      <c r="IA108" s="204"/>
      <c r="IB108" s="204"/>
      <c r="IC108" s="204"/>
      <c r="ID108" s="204"/>
      <c r="IE108" s="204"/>
      <c r="IF108" s="204"/>
      <c r="IG108" s="204"/>
      <c r="IH108" s="204"/>
      <c r="II108" s="204"/>
      <c r="IJ108" s="204"/>
      <c r="IK108" s="204"/>
      <c r="IL108" s="204"/>
      <c r="IM108" s="204"/>
      <c r="IN108" s="204"/>
      <c r="IO108" s="204"/>
      <c r="IP108" s="204"/>
      <c r="IQ108" s="204"/>
      <c r="IR108" s="204"/>
      <c r="IS108" s="204"/>
      <c r="IT108" s="204"/>
      <c r="IU108" s="204"/>
      <c r="IV108" s="204"/>
    </row>
    <row r="109" spans="1:256" ht="15">
      <c r="A109" s="203"/>
      <c r="B109" s="206"/>
      <c r="C109" s="144"/>
      <c r="D109" s="144"/>
      <c r="E109" s="144"/>
      <c r="F109" s="144"/>
      <c r="G109" s="144"/>
      <c r="H109" s="203" t="s">
        <v>197</v>
      </c>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204"/>
      <c r="BR109" s="204"/>
      <c r="BS109" s="204"/>
      <c r="BT109" s="204"/>
      <c r="BU109" s="204"/>
      <c r="BV109" s="204"/>
      <c r="BW109" s="204"/>
      <c r="BX109" s="204"/>
      <c r="BY109" s="204"/>
      <c r="BZ109" s="204"/>
      <c r="CA109" s="204"/>
      <c r="CB109" s="204"/>
      <c r="CC109" s="204"/>
      <c r="CD109" s="204"/>
      <c r="CE109" s="204"/>
      <c r="CF109" s="204"/>
      <c r="CG109" s="204"/>
      <c r="CH109" s="204"/>
      <c r="CI109" s="204"/>
      <c r="CJ109" s="204"/>
      <c r="CK109" s="204"/>
      <c r="CL109" s="204"/>
      <c r="CM109" s="204"/>
      <c r="CN109" s="204"/>
      <c r="CO109" s="204"/>
      <c r="CP109" s="204"/>
      <c r="CQ109" s="204"/>
      <c r="CR109" s="204"/>
      <c r="CS109" s="204"/>
      <c r="CT109" s="204"/>
      <c r="CU109" s="204"/>
      <c r="CV109" s="204"/>
      <c r="CW109" s="204"/>
      <c r="CX109" s="204"/>
      <c r="CY109" s="204"/>
      <c r="CZ109" s="204"/>
      <c r="DA109" s="204"/>
      <c r="DB109" s="204"/>
      <c r="DC109" s="204"/>
      <c r="DD109" s="204"/>
      <c r="DE109" s="204"/>
      <c r="DF109" s="204"/>
      <c r="DG109" s="204"/>
      <c r="DH109" s="204"/>
      <c r="DI109" s="204"/>
      <c r="DJ109" s="204"/>
      <c r="DK109" s="204"/>
      <c r="DL109" s="204"/>
      <c r="DM109" s="204"/>
      <c r="DN109" s="204"/>
      <c r="DO109" s="204"/>
      <c r="DP109" s="204"/>
      <c r="DQ109" s="204"/>
      <c r="DR109" s="204"/>
      <c r="DS109" s="204"/>
      <c r="DT109" s="204"/>
      <c r="DU109" s="204"/>
      <c r="DV109" s="204"/>
      <c r="DW109" s="204"/>
      <c r="DX109" s="204"/>
      <c r="DY109" s="204"/>
      <c r="DZ109" s="204"/>
      <c r="EA109" s="204"/>
      <c r="EB109" s="204"/>
      <c r="EC109" s="204"/>
      <c r="ED109" s="204"/>
      <c r="EE109" s="204"/>
      <c r="EF109" s="204"/>
      <c r="EG109" s="204"/>
      <c r="EH109" s="204"/>
      <c r="EI109" s="204"/>
      <c r="EJ109" s="204"/>
      <c r="EK109" s="204"/>
      <c r="EL109" s="204"/>
      <c r="EM109" s="204"/>
      <c r="EN109" s="204"/>
      <c r="EO109" s="204"/>
      <c r="EP109" s="204"/>
      <c r="EQ109" s="204"/>
      <c r="ER109" s="204"/>
      <c r="ES109" s="204"/>
      <c r="ET109" s="204"/>
      <c r="EU109" s="204"/>
      <c r="EV109" s="204"/>
      <c r="EW109" s="204"/>
      <c r="EX109" s="204"/>
      <c r="EY109" s="204"/>
      <c r="EZ109" s="204"/>
      <c r="FA109" s="204"/>
      <c r="FB109" s="204"/>
      <c r="FC109" s="204"/>
      <c r="FD109" s="204"/>
      <c r="FE109" s="204"/>
      <c r="FF109" s="204"/>
      <c r="FG109" s="204"/>
      <c r="FH109" s="204"/>
      <c r="FI109" s="204"/>
      <c r="FJ109" s="204"/>
      <c r="FK109" s="204"/>
      <c r="FL109" s="204"/>
      <c r="FM109" s="204"/>
      <c r="FN109" s="204"/>
      <c r="FO109" s="204"/>
      <c r="FP109" s="204"/>
      <c r="FQ109" s="204"/>
      <c r="FR109" s="204"/>
      <c r="FS109" s="204"/>
      <c r="FT109" s="204"/>
      <c r="FU109" s="204"/>
      <c r="FV109" s="204"/>
      <c r="FW109" s="204"/>
      <c r="FX109" s="204"/>
      <c r="FY109" s="204"/>
      <c r="FZ109" s="204"/>
      <c r="GA109" s="204"/>
      <c r="GB109" s="204"/>
      <c r="GC109" s="204"/>
      <c r="GD109" s="204"/>
      <c r="GE109" s="204"/>
      <c r="GF109" s="204"/>
      <c r="GG109" s="204"/>
      <c r="GH109" s="204"/>
      <c r="GI109" s="204"/>
      <c r="GJ109" s="204"/>
      <c r="GK109" s="204"/>
      <c r="GL109" s="204"/>
      <c r="GM109" s="204"/>
      <c r="GN109" s="204"/>
      <c r="GO109" s="204"/>
      <c r="GP109" s="204"/>
      <c r="GQ109" s="204"/>
      <c r="GR109" s="204"/>
      <c r="GS109" s="204"/>
      <c r="GT109" s="204"/>
      <c r="GU109" s="204"/>
      <c r="GV109" s="204"/>
      <c r="GW109" s="204"/>
      <c r="GX109" s="204"/>
      <c r="GY109" s="204"/>
      <c r="GZ109" s="204"/>
      <c r="HA109" s="204"/>
      <c r="HB109" s="204"/>
      <c r="HC109" s="204"/>
      <c r="HD109" s="204"/>
      <c r="HE109" s="204"/>
      <c r="HF109" s="204"/>
      <c r="HG109" s="204"/>
      <c r="HH109" s="204"/>
      <c r="HI109" s="204"/>
      <c r="HJ109" s="204"/>
      <c r="HK109" s="204"/>
      <c r="HL109" s="204"/>
      <c r="HM109" s="204"/>
      <c r="HN109" s="204"/>
      <c r="HO109" s="204"/>
      <c r="HP109" s="204"/>
      <c r="HQ109" s="204"/>
      <c r="HR109" s="204"/>
      <c r="HS109" s="204"/>
      <c r="HT109" s="204"/>
      <c r="HU109" s="204"/>
      <c r="HV109" s="204"/>
      <c r="HW109" s="204"/>
      <c r="HX109" s="204"/>
      <c r="HY109" s="204"/>
      <c r="HZ109" s="204"/>
      <c r="IA109" s="204"/>
      <c r="IB109" s="204"/>
      <c r="IC109" s="204"/>
      <c r="ID109" s="204"/>
      <c r="IE109" s="204"/>
      <c r="IF109" s="204"/>
      <c r="IG109" s="204"/>
      <c r="IH109" s="204"/>
      <c r="II109" s="204"/>
      <c r="IJ109" s="204"/>
      <c r="IK109" s="204"/>
      <c r="IL109" s="204"/>
      <c r="IM109" s="204"/>
      <c r="IN109" s="204"/>
      <c r="IO109" s="204"/>
      <c r="IP109" s="204"/>
      <c r="IQ109" s="204"/>
      <c r="IR109" s="204"/>
      <c r="IS109" s="204"/>
      <c r="IT109" s="204"/>
      <c r="IU109" s="204"/>
      <c r="IV109" s="204"/>
    </row>
    <row r="110" spans="1:256" ht="15">
      <c r="A110" s="144"/>
      <c r="B110" s="206" t="s">
        <v>198</v>
      </c>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204"/>
      <c r="BR110" s="204"/>
      <c r="BS110" s="204"/>
      <c r="BT110" s="204"/>
      <c r="BU110" s="204"/>
      <c r="BV110" s="204"/>
      <c r="BW110" s="204"/>
      <c r="BX110" s="204"/>
      <c r="BY110" s="204"/>
      <c r="BZ110" s="204"/>
      <c r="CA110" s="204"/>
      <c r="CB110" s="204"/>
      <c r="CC110" s="204"/>
      <c r="CD110" s="204"/>
      <c r="CE110" s="204"/>
      <c r="CF110" s="204"/>
      <c r="CG110" s="204"/>
      <c r="CH110" s="204"/>
      <c r="CI110" s="204"/>
      <c r="CJ110" s="204"/>
      <c r="CK110" s="204"/>
      <c r="CL110" s="204"/>
      <c r="CM110" s="204"/>
      <c r="CN110" s="204"/>
      <c r="CO110" s="204"/>
      <c r="CP110" s="204"/>
      <c r="CQ110" s="204"/>
      <c r="CR110" s="204"/>
      <c r="CS110" s="204"/>
      <c r="CT110" s="204"/>
      <c r="CU110" s="204"/>
      <c r="CV110" s="204"/>
      <c r="CW110" s="204"/>
      <c r="CX110" s="204"/>
      <c r="CY110" s="204"/>
      <c r="CZ110" s="204"/>
      <c r="DA110" s="204"/>
      <c r="DB110" s="204"/>
      <c r="DC110" s="204"/>
      <c r="DD110" s="204"/>
      <c r="DE110" s="204"/>
      <c r="DF110" s="204"/>
      <c r="DG110" s="204"/>
      <c r="DH110" s="204"/>
      <c r="DI110" s="204"/>
      <c r="DJ110" s="204"/>
      <c r="DK110" s="204"/>
      <c r="DL110" s="204"/>
      <c r="DM110" s="204"/>
      <c r="DN110" s="204"/>
      <c r="DO110" s="204"/>
      <c r="DP110" s="204"/>
      <c r="DQ110" s="204"/>
      <c r="DR110" s="204"/>
      <c r="DS110" s="204"/>
      <c r="DT110" s="204"/>
      <c r="DU110" s="204"/>
      <c r="DV110" s="204"/>
      <c r="DW110" s="204"/>
      <c r="DX110" s="204"/>
      <c r="DY110" s="204"/>
      <c r="DZ110" s="204"/>
      <c r="EA110" s="204"/>
      <c r="EB110" s="204"/>
      <c r="EC110" s="204"/>
      <c r="ED110" s="204"/>
      <c r="EE110" s="204"/>
      <c r="EF110" s="204"/>
      <c r="EG110" s="204"/>
      <c r="EH110" s="204"/>
      <c r="EI110" s="204"/>
      <c r="EJ110" s="204"/>
      <c r="EK110" s="204"/>
      <c r="EL110" s="204"/>
      <c r="EM110" s="204"/>
      <c r="EN110" s="204"/>
      <c r="EO110" s="204"/>
      <c r="EP110" s="204"/>
      <c r="EQ110" s="204"/>
      <c r="ER110" s="204"/>
      <c r="ES110" s="204"/>
      <c r="ET110" s="204"/>
      <c r="EU110" s="204"/>
      <c r="EV110" s="204"/>
      <c r="EW110" s="204"/>
      <c r="EX110" s="204"/>
      <c r="EY110" s="204"/>
      <c r="EZ110" s="204"/>
      <c r="FA110" s="204"/>
      <c r="FB110" s="204"/>
      <c r="FC110" s="204"/>
      <c r="FD110" s="204"/>
      <c r="FE110" s="204"/>
      <c r="FF110" s="204"/>
      <c r="FG110" s="204"/>
      <c r="FH110" s="204"/>
      <c r="FI110" s="204"/>
      <c r="FJ110" s="204"/>
      <c r="FK110" s="204"/>
      <c r="FL110" s="204"/>
      <c r="FM110" s="204"/>
      <c r="FN110" s="204"/>
      <c r="FO110" s="204"/>
      <c r="FP110" s="204"/>
      <c r="FQ110" s="204"/>
      <c r="FR110" s="204"/>
      <c r="FS110" s="204"/>
      <c r="FT110" s="204"/>
      <c r="FU110" s="204"/>
      <c r="FV110" s="204"/>
      <c r="FW110" s="204"/>
      <c r="FX110" s="204"/>
      <c r="FY110" s="204"/>
      <c r="FZ110" s="204"/>
      <c r="GA110" s="204"/>
      <c r="GB110" s="204"/>
      <c r="GC110" s="204"/>
      <c r="GD110" s="204"/>
      <c r="GE110" s="204"/>
      <c r="GF110" s="204"/>
      <c r="GG110" s="204"/>
      <c r="GH110" s="204"/>
      <c r="GI110" s="204"/>
      <c r="GJ110" s="204"/>
      <c r="GK110" s="204"/>
      <c r="GL110" s="204"/>
      <c r="GM110" s="204"/>
      <c r="GN110" s="204"/>
      <c r="GO110" s="204"/>
      <c r="GP110" s="204"/>
      <c r="GQ110" s="204"/>
      <c r="GR110" s="204"/>
      <c r="GS110" s="204"/>
      <c r="GT110" s="204"/>
      <c r="GU110" s="204"/>
      <c r="GV110" s="204"/>
      <c r="GW110" s="204"/>
      <c r="GX110" s="204"/>
      <c r="GY110" s="204"/>
      <c r="GZ110" s="204"/>
      <c r="HA110" s="204"/>
      <c r="HB110" s="204"/>
      <c r="HC110" s="204"/>
      <c r="HD110" s="204"/>
      <c r="HE110" s="204"/>
      <c r="HF110" s="204"/>
      <c r="HG110" s="204"/>
      <c r="HH110" s="204"/>
      <c r="HI110" s="204"/>
      <c r="HJ110" s="204"/>
      <c r="HK110" s="204"/>
      <c r="HL110" s="204"/>
      <c r="HM110" s="204"/>
      <c r="HN110" s="204"/>
      <c r="HO110" s="204"/>
      <c r="HP110" s="204"/>
      <c r="HQ110" s="204"/>
      <c r="HR110" s="204"/>
      <c r="HS110" s="204"/>
      <c r="HT110" s="204"/>
      <c r="HU110" s="204"/>
      <c r="HV110" s="204"/>
      <c r="HW110" s="204"/>
      <c r="HX110" s="204"/>
      <c r="HY110" s="204"/>
      <c r="HZ110" s="204"/>
      <c r="IA110" s="204"/>
      <c r="IB110" s="204"/>
      <c r="IC110" s="204"/>
      <c r="ID110" s="204"/>
      <c r="IE110" s="204"/>
      <c r="IF110" s="204"/>
      <c r="IG110" s="204"/>
      <c r="IH110" s="204"/>
      <c r="II110" s="204"/>
      <c r="IJ110" s="204"/>
      <c r="IK110" s="204"/>
      <c r="IL110" s="204"/>
      <c r="IM110" s="204"/>
      <c r="IN110" s="204"/>
      <c r="IO110" s="204"/>
      <c r="IP110" s="204"/>
      <c r="IQ110" s="204"/>
      <c r="IR110" s="204"/>
      <c r="IS110" s="204"/>
      <c r="IT110" s="204"/>
      <c r="IU110" s="204"/>
      <c r="IV110" s="204"/>
    </row>
    <row r="111" spans="1:256" ht="15">
      <c r="A111" s="144"/>
      <c r="B111" s="206" t="s">
        <v>199</v>
      </c>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204"/>
      <c r="BR111" s="204"/>
      <c r="BS111" s="204"/>
      <c r="BT111" s="204"/>
      <c r="BU111" s="204"/>
      <c r="BV111" s="204"/>
      <c r="BW111" s="204"/>
      <c r="BX111" s="204"/>
      <c r="BY111" s="204"/>
      <c r="BZ111" s="204"/>
      <c r="CA111" s="204"/>
      <c r="CB111" s="204"/>
      <c r="CC111" s="204"/>
      <c r="CD111" s="204"/>
      <c r="CE111" s="204"/>
      <c r="CF111" s="204"/>
      <c r="CG111" s="204"/>
      <c r="CH111" s="204"/>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4"/>
      <c r="DF111" s="204"/>
      <c r="DG111" s="204"/>
      <c r="DH111" s="204"/>
      <c r="DI111" s="204"/>
      <c r="DJ111" s="204"/>
      <c r="DK111" s="204"/>
      <c r="DL111" s="204"/>
      <c r="DM111" s="204"/>
      <c r="DN111" s="204"/>
      <c r="DO111" s="204"/>
      <c r="DP111" s="204"/>
      <c r="DQ111" s="204"/>
      <c r="DR111" s="204"/>
      <c r="DS111" s="204"/>
      <c r="DT111" s="204"/>
      <c r="DU111" s="204"/>
      <c r="DV111" s="204"/>
      <c r="DW111" s="204"/>
      <c r="DX111" s="204"/>
      <c r="DY111" s="204"/>
      <c r="DZ111" s="204"/>
      <c r="EA111" s="204"/>
      <c r="EB111" s="204"/>
      <c r="EC111" s="204"/>
      <c r="ED111" s="204"/>
      <c r="EE111" s="204"/>
      <c r="EF111" s="204"/>
      <c r="EG111" s="204"/>
      <c r="EH111" s="204"/>
      <c r="EI111" s="204"/>
      <c r="EJ111" s="204"/>
      <c r="EK111" s="204"/>
      <c r="EL111" s="204"/>
      <c r="EM111" s="204"/>
      <c r="EN111" s="204"/>
      <c r="EO111" s="204"/>
      <c r="EP111" s="204"/>
      <c r="EQ111" s="204"/>
      <c r="ER111" s="204"/>
      <c r="ES111" s="204"/>
      <c r="ET111" s="204"/>
      <c r="EU111" s="204"/>
      <c r="EV111" s="204"/>
      <c r="EW111" s="204"/>
      <c r="EX111" s="204"/>
      <c r="EY111" s="204"/>
      <c r="EZ111" s="204"/>
      <c r="FA111" s="204"/>
      <c r="FB111" s="204"/>
      <c r="FC111" s="204"/>
      <c r="FD111" s="204"/>
      <c r="FE111" s="204"/>
      <c r="FF111" s="204"/>
      <c r="FG111" s="204"/>
      <c r="FH111" s="204"/>
      <c r="FI111" s="204"/>
      <c r="FJ111" s="204"/>
      <c r="FK111" s="204"/>
      <c r="FL111" s="204"/>
      <c r="FM111" s="204"/>
      <c r="FN111" s="204"/>
      <c r="FO111" s="204"/>
      <c r="FP111" s="204"/>
      <c r="FQ111" s="204"/>
      <c r="FR111" s="204"/>
      <c r="FS111" s="204"/>
      <c r="FT111" s="204"/>
      <c r="FU111" s="204"/>
      <c r="FV111" s="204"/>
      <c r="FW111" s="204"/>
      <c r="FX111" s="204"/>
      <c r="FY111" s="204"/>
      <c r="FZ111" s="204"/>
      <c r="GA111" s="204"/>
      <c r="GB111" s="204"/>
      <c r="GC111" s="204"/>
      <c r="GD111" s="204"/>
      <c r="GE111" s="204"/>
      <c r="GF111" s="204"/>
      <c r="GG111" s="204"/>
      <c r="GH111" s="204"/>
      <c r="GI111" s="204"/>
      <c r="GJ111" s="204"/>
      <c r="GK111" s="204"/>
      <c r="GL111" s="204"/>
      <c r="GM111" s="204"/>
      <c r="GN111" s="204"/>
      <c r="GO111" s="204"/>
      <c r="GP111" s="204"/>
      <c r="GQ111" s="204"/>
      <c r="GR111" s="204"/>
      <c r="GS111" s="204"/>
      <c r="GT111" s="204"/>
      <c r="GU111" s="204"/>
      <c r="GV111" s="204"/>
      <c r="GW111" s="204"/>
      <c r="GX111" s="204"/>
      <c r="GY111" s="204"/>
      <c r="GZ111" s="204"/>
      <c r="HA111" s="204"/>
      <c r="HB111" s="204"/>
      <c r="HC111" s="204"/>
      <c r="HD111" s="204"/>
      <c r="HE111" s="204"/>
      <c r="HF111" s="204"/>
      <c r="HG111" s="204"/>
      <c r="HH111" s="204"/>
      <c r="HI111" s="204"/>
      <c r="HJ111" s="204"/>
      <c r="HK111" s="204"/>
      <c r="HL111" s="204"/>
      <c r="HM111" s="204"/>
      <c r="HN111" s="204"/>
      <c r="HO111" s="204"/>
      <c r="HP111" s="204"/>
      <c r="HQ111" s="204"/>
      <c r="HR111" s="204"/>
      <c r="HS111" s="204"/>
      <c r="HT111" s="204"/>
      <c r="HU111" s="204"/>
      <c r="HV111" s="204"/>
      <c r="HW111" s="204"/>
      <c r="HX111" s="204"/>
      <c r="HY111" s="204"/>
      <c r="HZ111" s="204"/>
      <c r="IA111" s="204"/>
      <c r="IB111" s="204"/>
      <c r="IC111" s="204"/>
      <c r="ID111" s="204"/>
      <c r="IE111" s="204"/>
      <c r="IF111" s="204"/>
      <c r="IG111" s="204"/>
      <c r="IH111" s="204"/>
      <c r="II111" s="204"/>
      <c r="IJ111" s="204"/>
      <c r="IK111" s="204"/>
      <c r="IL111" s="204"/>
      <c r="IM111" s="204"/>
      <c r="IN111" s="204"/>
      <c r="IO111" s="204"/>
      <c r="IP111" s="204"/>
      <c r="IQ111" s="204"/>
      <c r="IR111" s="204"/>
      <c r="IS111" s="204"/>
      <c r="IT111" s="204"/>
      <c r="IU111" s="204"/>
      <c r="IV111" s="204"/>
    </row>
    <row r="112" spans="1:256" ht="15">
      <c r="A112" s="144"/>
      <c r="B112" s="206" t="s">
        <v>200</v>
      </c>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204"/>
      <c r="BR112" s="204"/>
      <c r="BS112" s="204"/>
      <c r="BT112" s="204"/>
      <c r="BU112" s="204"/>
      <c r="BV112" s="204"/>
      <c r="BW112" s="204"/>
      <c r="BX112" s="204"/>
      <c r="BY112" s="204"/>
      <c r="BZ112" s="204"/>
      <c r="CA112" s="204"/>
      <c r="CB112" s="204"/>
      <c r="CC112" s="204"/>
      <c r="CD112" s="204"/>
      <c r="CE112" s="204"/>
      <c r="CF112" s="204"/>
      <c r="CG112" s="204"/>
      <c r="CH112" s="204"/>
      <c r="CI112" s="204"/>
      <c r="CJ112" s="204"/>
      <c r="CK112" s="204"/>
      <c r="CL112" s="204"/>
      <c r="CM112" s="204"/>
      <c r="CN112" s="204"/>
      <c r="CO112" s="204"/>
      <c r="CP112" s="204"/>
      <c r="CQ112" s="204"/>
      <c r="CR112" s="204"/>
      <c r="CS112" s="204"/>
      <c r="CT112" s="204"/>
      <c r="CU112" s="204"/>
      <c r="CV112" s="204"/>
      <c r="CW112" s="204"/>
      <c r="CX112" s="204"/>
      <c r="CY112" s="204"/>
      <c r="CZ112" s="204"/>
      <c r="DA112" s="204"/>
      <c r="DB112" s="204"/>
      <c r="DC112" s="204"/>
      <c r="DD112" s="204"/>
      <c r="DE112" s="204"/>
      <c r="DF112" s="204"/>
      <c r="DG112" s="204"/>
      <c r="DH112" s="204"/>
      <c r="DI112" s="204"/>
      <c r="DJ112" s="204"/>
      <c r="DK112" s="204"/>
      <c r="DL112" s="204"/>
      <c r="DM112" s="204"/>
      <c r="DN112" s="204"/>
      <c r="DO112" s="204"/>
      <c r="DP112" s="204"/>
      <c r="DQ112" s="204"/>
      <c r="DR112" s="204"/>
      <c r="DS112" s="204"/>
      <c r="DT112" s="204"/>
      <c r="DU112" s="204"/>
      <c r="DV112" s="204"/>
      <c r="DW112" s="204"/>
      <c r="DX112" s="204"/>
      <c r="DY112" s="204"/>
      <c r="DZ112" s="204"/>
      <c r="EA112" s="204"/>
      <c r="EB112" s="204"/>
      <c r="EC112" s="204"/>
      <c r="ED112" s="204"/>
      <c r="EE112" s="204"/>
      <c r="EF112" s="204"/>
      <c r="EG112" s="204"/>
      <c r="EH112" s="204"/>
      <c r="EI112" s="204"/>
      <c r="EJ112" s="204"/>
      <c r="EK112" s="204"/>
      <c r="EL112" s="204"/>
      <c r="EM112" s="204"/>
      <c r="EN112" s="204"/>
      <c r="EO112" s="204"/>
      <c r="EP112" s="204"/>
      <c r="EQ112" s="204"/>
      <c r="ER112" s="204"/>
      <c r="ES112" s="204"/>
      <c r="ET112" s="204"/>
      <c r="EU112" s="204"/>
      <c r="EV112" s="204"/>
      <c r="EW112" s="204"/>
      <c r="EX112" s="204"/>
      <c r="EY112" s="204"/>
      <c r="EZ112" s="204"/>
      <c r="FA112" s="204"/>
      <c r="FB112" s="204"/>
      <c r="FC112" s="204"/>
      <c r="FD112" s="204"/>
      <c r="FE112" s="204"/>
      <c r="FF112" s="204"/>
      <c r="FG112" s="204"/>
      <c r="FH112" s="204"/>
      <c r="FI112" s="204"/>
      <c r="FJ112" s="204"/>
      <c r="FK112" s="204"/>
      <c r="FL112" s="204"/>
      <c r="FM112" s="204"/>
      <c r="FN112" s="204"/>
      <c r="FO112" s="204"/>
      <c r="FP112" s="204"/>
      <c r="FQ112" s="204"/>
      <c r="FR112" s="204"/>
      <c r="FS112" s="204"/>
      <c r="FT112" s="204"/>
      <c r="FU112" s="204"/>
      <c r="FV112" s="204"/>
      <c r="FW112" s="204"/>
      <c r="FX112" s="204"/>
      <c r="FY112" s="204"/>
      <c r="FZ112" s="204"/>
      <c r="GA112" s="204"/>
      <c r="GB112" s="204"/>
      <c r="GC112" s="204"/>
      <c r="GD112" s="204"/>
      <c r="GE112" s="204"/>
      <c r="GF112" s="204"/>
      <c r="GG112" s="204"/>
      <c r="GH112" s="204"/>
      <c r="GI112" s="204"/>
      <c r="GJ112" s="204"/>
      <c r="GK112" s="204"/>
      <c r="GL112" s="204"/>
      <c r="GM112" s="204"/>
      <c r="GN112" s="204"/>
      <c r="GO112" s="204"/>
      <c r="GP112" s="204"/>
      <c r="GQ112" s="204"/>
      <c r="GR112" s="204"/>
      <c r="GS112" s="204"/>
      <c r="GT112" s="204"/>
      <c r="GU112" s="204"/>
      <c r="GV112" s="204"/>
      <c r="GW112" s="204"/>
      <c r="GX112" s="204"/>
      <c r="GY112" s="204"/>
      <c r="GZ112" s="204"/>
      <c r="HA112" s="204"/>
      <c r="HB112" s="204"/>
      <c r="HC112" s="204"/>
      <c r="HD112" s="204"/>
      <c r="HE112" s="204"/>
      <c r="HF112" s="204"/>
      <c r="HG112" s="204"/>
      <c r="HH112" s="204"/>
      <c r="HI112" s="204"/>
      <c r="HJ112" s="204"/>
      <c r="HK112" s="204"/>
      <c r="HL112" s="204"/>
      <c r="HM112" s="204"/>
      <c r="HN112" s="204"/>
      <c r="HO112" s="204"/>
      <c r="HP112" s="204"/>
      <c r="HQ112" s="204"/>
      <c r="HR112" s="204"/>
      <c r="HS112" s="204"/>
      <c r="HT112" s="204"/>
      <c r="HU112" s="204"/>
      <c r="HV112" s="204"/>
      <c r="HW112" s="204"/>
      <c r="HX112" s="204"/>
      <c r="HY112" s="204"/>
      <c r="HZ112" s="204"/>
      <c r="IA112" s="204"/>
      <c r="IB112" s="204"/>
      <c r="IC112" s="204"/>
      <c r="ID112" s="204"/>
      <c r="IE112" s="204"/>
      <c r="IF112" s="204"/>
      <c r="IG112" s="204"/>
      <c r="IH112" s="204"/>
      <c r="II112" s="204"/>
      <c r="IJ112" s="204"/>
      <c r="IK112" s="204"/>
      <c r="IL112" s="204"/>
      <c r="IM112" s="204"/>
      <c r="IN112" s="204"/>
      <c r="IO112" s="204"/>
      <c r="IP112" s="204"/>
      <c r="IQ112" s="204"/>
      <c r="IR112" s="204"/>
      <c r="IS112" s="204"/>
      <c r="IT112" s="204"/>
      <c r="IU112" s="204"/>
      <c r="IV112" s="204"/>
    </row>
    <row r="113" spans="1:2" ht="15">
      <c r="A113" s="144"/>
      <c r="B113" s="206" t="s">
        <v>198</v>
      </c>
    </row>
    <row r="114" spans="1:2" ht="15">
      <c r="A114" s="144"/>
      <c r="B114" s="206" t="s">
        <v>199</v>
      </c>
    </row>
    <row r="115" spans="1:2" ht="15">
      <c r="A115" s="144"/>
      <c r="B115" s="206" t="s">
        <v>200</v>
      </c>
    </row>
    <row r="116" spans="1:2" ht="15">
      <c r="A116" s="144"/>
      <c r="B116" s="206" t="s">
        <v>201</v>
      </c>
    </row>
    <row r="117" spans="1:2" ht="15">
      <c r="A117" s="144"/>
      <c r="B117" s="206"/>
    </row>
    <row r="118" ht="15">
      <c r="A118" s="205" t="s">
        <v>94</v>
      </c>
    </row>
    <row r="121" ht="15">
      <c r="A121" s="205" t="s">
        <v>94</v>
      </c>
    </row>
    <row r="123" spans="2:8" ht="15">
      <c r="B123" s="205" t="s">
        <v>94</v>
      </c>
      <c r="H123" s="205" t="s">
        <v>94</v>
      </c>
    </row>
    <row r="124" spans="1:8" ht="15">
      <c r="A124" s="203"/>
      <c r="B124" s="206"/>
      <c r="C124" s="144"/>
      <c r="D124" s="144"/>
      <c r="E124" s="144"/>
      <c r="F124" s="144"/>
      <c r="G124" s="144"/>
      <c r="H124" s="203" t="s">
        <v>202</v>
      </c>
    </row>
  </sheetData>
  <sheetProtection sheet="1" selectLockedCells="1"/>
  <mergeCells count="88">
    <mergeCell ref="H55:I55"/>
    <mergeCell ref="H56:I56"/>
    <mergeCell ref="H52:K52"/>
    <mergeCell ref="H57:I57"/>
    <mergeCell ref="H58:I58"/>
    <mergeCell ref="H59:I59"/>
    <mergeCell ref="M70:N70"/>
    <mergeCell ref="M71:N71"/>
    <mergeCell ref="K69:L69"/>
    <mergeCell ref="K70:L70"/>
    <mergeCell ref="U42:V42"/>
    <mergeCell ref="U43:V43"/>
    <mergeCell ref="U44:V44"/>
    <mergeCell ref="J42:K42"/>
    <mergeCell ref="J43:K43"/>
    <mergeCell ref="J44:K44"/>
    <mergeCell ref="I71:J71"/>
    <mergeCell ref="I67:J67"/>
    <mergeCell ref="I68:J68"/>
    <mergeCell ref="K67:L67"/>
    <mergeCell ref="K68:L68"/>
    <mergeCell ref="K71:L71"/>
    <mergeCell ref="I69:J69"/>
    <mergeCell ref="I70:J70"/>
    <mergeCell ref="F69:H69"/>
    <mergeCell ref="P50:Y50"/>
    <mergeCell ref="I62:N62"/>
    <mergeCell ref="K63:L63"/>
    <mergeCell ref="M63:N63"/>
    <mergeCell ref="K65:L65"/>
    <mergeCell ref="K64:L64"/>
    <mergeCell ref="N51:Y51"/>
    <mergeCell ref="N52:Y52"/>
    <mergeCell ref="N53:Y53"/>
    <mergeCell ref="F68:H68"/>
    <mergeCell ref="F65:H65"/>
    <mergeCell ref="F66:H66"/>
    <mergeCell ref="O55:Y55"/>
    <mergeCell ref="AA7:AF7"/>
    <mergeCell ref="F64:H64"/>
    <mergeCell ref="N54:Y54"/>
    <mergeCell ref="H60:I60"/>
    <mergeCell ref="H53:I53"/>
    <mergeCell ref="H54:I54"/>
    <mergeCell ref="A81:B84"/>
    <mergeCell ref="N46:O49"/>
    <mergeCell ref="N45:P45"/>
    <mergeCell ref="B47:F47"/>
    <mergeCell ref="F71:H71"/>
    <mergeCell ref="A64:B64"/>
    <mergeCell ref="A65:B65"/>
    <mergeCell ref="A66:B66"/>
    <mergeCell ref="A67:B67"/>
    <mergeCell ref="A68:B68"/>
    <mergeCell ref="AF4:AG4"/>
    <mergeCell ref="AC3:AE3"/>
    <mergeCell ref="T3:V3"/>
    <mergeCell ref="X3:Y3"/>
    <mergeCell ref="AC4:AD4"/>
    <mergeCell ref="Z3:AB3"/>
    <mergeCell ref="U4:AA4"/>
    <mergeCell ref="R4:T4"/>
    <mergeCell ref="C70:E70"/>
    <mergeCell ref="R3:S3"/>
    <mergeCell ref="P3:Q3"/>
    <mergeCell ref="O4:Q4"/>
    <mergeCell ref="C64:E64"/>
    <mergeCell ref="C65:E65"/>
    <mergeCell ref="C66:E66"/>
    <mergeCell ref="C67:E67"/>
    <mergeCell ref="F70:H70"/>
    <mergeCell ref="F67:H67"/>
    <mergeCell ref="M65:N65"/>
    <mergeCell ref="I64:J64"/>
    <mergeCell ref="M64:N64"/>
    <mergeCell ref="I65:J65"/>
    <mergeCell ref="C71:E71"/>
    <mergeCell ref="A69:B69"/>
    <mergeCell ref="A70:B70"/>
    <mergeCell ref="A71:B71"/>
    <mergeCell ref="C68:E68"/>
    <mergeCell ref="C69:E69"/>
    <mergeCell ref="M68:N68"/>
    <mergeCell ref="M69:N69"/>
    <mergeCell ref="I66:J66"/>
    <mergeCell ref="K66:L66"/>
    <mergeCell ref="M66:N66"/>
    <mergeCell ref="M67:N67"/>
  </mergeCells>
  <conditionalFormatting sqref="P36 T36 R36 V36 X36">
    <cfRule type="cellIs" priority="1" dxfId="17" operator="greaterThan" stopIfTrue="1">
      <formula>0</formula>
    </cfRule>
  </conditionalFormatting>
  <conditionalFormatting sqref="AI44">
    <cfRule type="cellIs" priority="2" dxfId="12" operator="notEqual" stopIfTrue="1">
      <formula>" "</formula>
    </cfRule>
  </conditionalFormatting>
  <conditionalFormatting sqref="AI45">
    <cfRule type="cellIs" priority="3" dxfId="11" operator="notEqual" stopIfTrue="1">
      <formula>" "</formula>
    </cfRule>
  </conditionalFormatting>
  <conditionalFormatting sqref="AI46">
    <cfRule type="cellIs" priority="4" dxfId="10" operator="notEqual" stopIfTrue="1">
      <formula>" "</formula>
    </cfRule>
  </conditionalFormatting>
  <conditionalFormatting sqref="K54 K58">
    <cfRule type="cellIs" priority="5" dxfId="18" operator="greaterThan" stopIfTrue="1">
      <formula>8</formula>
    </cfRule>
  </conditionalFormatting>
  <conditionalFormatting sqref="K55">
    <cfRule type="expression" priority="6" dxfId="18" stopIfTrue="1">
      <formula>AND($K$55&gt;2,RIGHT($H$55,5)="Balls")</formula>
    </cfRule>
    <cfRule type="expression" priority="7" dxfId="18" stopIfTrue="1">
      <formula>AND($K$55&gt;1,RIGHT($H$55,5)="Shale")</formula>
    </cfRule>
  </conditionalFormatting>
  <conditionalFormatting sqref="K56">
    <cfRule type="cellIs" priority="8" dxfId="18" operator="greaterThan" stopIfTrue="1">
      <formula>3</formula>
    </cfRule>
  </conditionalFormatting>
  <conditionalFormatting sqref="K57">
    <cfRule type="cellIs" priority="9" dxfId="18" operator="greaterThan" stopIfTrue="1">
      <formula>0.5</formula>
    </cfRule>
  </conditionalFormatting>
  <dataValidations count="3">
    <dataValidation type="textLength" operator="equal" allowBlank="1" showInputMessage="1" showErrorMessage="1" promptTitle="Yes or No" prompt="Enter Y or N only." errorTitle="Yes or No Question" error="Enter &quot;Y&quot; for Yes or &quot;N&quot; for No." sqref="H50:I50">
      <formula1>1</formula1>
    </dataValidation>
    <dataValidation type="list" showInputMessage="1" promptTitle="Min. Filler/Hyd. Lime" prompt="Mineral Filler may include Fly Ash, Cement Kiln Dust or other approved mineral matter." sqref="K23">
      <formula1>$L$23:$L$25</formula1>
    </dataValidation>
    <dataValidation type="textLength" allowBlank="1" showInputMessage="1" showErrorMessage="1" promptTitle="Remarks" prompt="Limit of 50 characters, including spaces, per line." errorTitle="Remarks" error="Limit 50 Characters per Line." sqref="C85 A86:A89">
      <formula1>0</formula1>
      <formula2>50</formula2>
    </dataValidation>
  </dataValidations>
  <printOptions/>
  <pageMargins left="0.2" right="0.21" top="0.34" bottom="0.17" header="0.17" footer="0.2"/>
  <pageSetup fitToHeight="1" fitToWidth="1" horizontalDpi="600" verticalDpi="600" orientation="landscape" scale="72" r:id="rId4"/>
  <headerFooter alignWithMargins="0">
    <oddHeader>&amp;RAPIW 5.01 5/1/2014</oddHeader>
  </headerFooter>
  <drawing r:id="rId3"/>
  <legacyDrawing r:id="rId2"/>
</worksheet>
</file>

<file path=xl/worksheets/sheet4.xml><?xml version="1.0" encoding="utf-8"?>
<worksheet xmlns="http://schemas.openxmlformats.org/spreadsheetml/2006/main" xmlns:r="http://schemas.openxmlformats.org/officeDocument/2006/relationships">
  <sheetPr codeName="Sheet7" transitionEvaluation="1">
    <pageSetUpPr fitToPage="1"/>
  </sheetPr>
  <dimension ref="A1:FZ744"/>
  <sheetViews>
    <sheetView showGridLines="0" showRowColHeaders="0" defaultGridColor="0" zoomScale="75" zoomScaleNormal="75" zoomScalePageLayoutView="0" colorId="22" workbookViewId="0" topLeftCell="A1">
      <selection activeCell="B2" sqref="B2"/>
    </sheetView>
  </sheetViews>
  <sheetFormatPr defaultColWidth="9.77734375" defaultRowHeight="15"/>
  <cols>
    <col min="1" max="1" width="15.77734375" style="3" customWidth="1"/>
    <col min="2" max="2" width="14.77734375" style="3" customWidth="1"/>
    <col min="3" max="3" width="3.3359375" style="3" customWidth="1"/>
    <col min="4" max="4" width="14.77734375" style="0" customWidth="1"/>
    <col min="5" max="5" width="13.6640625" style="3" customWidth="1"/>
    <col min="6" max="6" width="12.6640625" style="3" customWidth="1"/>
    <col min="7" max="7" width="6.77734375" style="3" customWidth="1"/>
    <col min="8" max="16384" width="9.77734375" style="3" customWidth="1"/>
  </cols>
  <sheetData>
    <row r="1" spans="1:182" ht="30">
      <c r="A1" s="18"/>
      <c r="B1" s="18"/>
      <c r="C1" s="18"/>
      <c r="D1" s="245"/>
      <c r="E1" s="1" t="s">
        <v>4</v>
      </c>
      <c r="F1" s="2"/>
      <c r="G1" s="1"/>
      <c r="H1" s="2"/>
      <c r="I1" s="2"/>
      <c r="J1" s="2"/>
      <c r="K1" s="2"/>
      <c r="L1" s="2"/>
      <c r="M1" s="2"/>
      <c r="N1" s="2"/>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row>
    <row r="2" spans="1:182" ht="18">
      <c r="A2" s="246" t="s">
        <v>413</v>
      </c>
      <c r="B2" s="210"/>
      <c r="C2" s="18"/>
      <c r="D2" s="245"/>
      <c r="E2" s="4"/>
      <c r="F2" s="4"/>
      <c r="G2" s="4"/>
      <c r="H2" s="4"/>
      <c r="I2" s="5"/>
      <c r="J2" s="4"/>
      <c r="K2" s="4"/>
      <c r="L2" s="4"/>
      <c r="M2" s="4"/>
      <c r="N2" s="4"/>
      <c r="O2" s="18"/>
      <c r="P2" s="18"/>
      <c r="Q2" s="18"/>
      <c r="R2" s="18"/>
      <c r="S2" s="242">
        <f ca="1">ROUND(RAND(),4)</f>
        <v>0.0009</v>
      </c>
      <c r="T2" s="242">
        <f ca="1">ROUND(RAND(),4)</f>
        <v>0.7149</v>
      </c>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row>
    <row r="3" spans="1:182" ht="18">
      <c r="A3" s="241" t="s">
        <v>212</v>
      </c>
      <c r="B3" s="241"/>
      <c r="C3" s="18"/>
      <c r="D3" s="245"/>
      <c r="E3" s="6" t="s">
        <v>5</v>
      </c>
      <c r="F3" s="7">
        <f>Menu!B12</f>
        <v>0</v>
      </c>
      <c r="G3" s="7"/>
      <c r="H3" s="6" t="s">
        <v>6</v>
      </c>
      <c r="I3" s="238">
        <f>Menu!B13</f>
        <v>0</v>
      </c>
      <c r="J3" s="6" t="s">
        <v>7</v>
      </c>
      <c r="K3" s="7" t="e">
        <f>UPPER(Menu!B9)</f>
        <v>#VALUE!</v>
      </c>
      <c r="L3" s="7"/>
      <c r="M3" s="6" t="s">
        <v>8</v>
      </c>
      <c r="N3" s="238">
        <f>Menu!B10</f>
        <v>0</v>
      </c>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row>
    <row r="4" spans="1:182" ht="18">
      <c r="A4" s="343">
        <f>Menu!D10</f>
        <v>0</v>
      </c>
      <c r="B4" s="210"/>
      <c r="C4" s="18"/>
      <c r="D4" s="245"/>
      <c r="E4" s="5"/>
      <c r="F4" s="5"/>
      <c r="G4" s="5"/>
      <c r="H4" s="5"/>
      <c r="I4" s="5"/>
      <c r="J4" s="5"/>
      <c r="K4" s="5"/>
      <c r="L4" s="5"/>
      <c r="M4" s="5"/>
      <c r="N4" s="5"/>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row>
    <row r="5" spans="1:182" ht="18">
      <c r="A5" s="344">
        <f>Menu!E10</f>
        <v>0</v>
      </c>
      <c r="B5" s="345"/>
      <c r="C5" s="18"/>
      <c r="D5" s="245"/>
      <c r="E5" s="5" t="s">
        <v>414</v>
      </c>
      <c r="F5" s="238">
        <f>IF(B2="","",B2)</f>
      </c>
      <c r="G5" s="5"/>
      <c r="H5" s="406" t="s">
        <v>416</v>
      </c>
      <c r="I5" s="5"/>
      <c r="J5" s="5" t="s">
        <v>415</v>
      </c>
      <c r="K5" s="5"/>
      <c r="L5" s="5"/>
      <c r="M5" s="238">
        <f>B2</f>
        <v>0</v>
      </c>
      <c r="N5" s="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row>
    <row r="6" spans="1:182" ht="18">
      <c r="A6" s="344">
        <f>Menu!F10</f>
        <v>0</v>
      </c>
      <c r="B6" s="345"/>
      <c r="C6" s="18"/>
      <c r="D6" s="245"/>
      <c r="E6" s="5"/>
      <c r="F6" s="5"/>
      <c r="G6" s="5"/>
      <c r="H6" s="5"/>
      <c r="I6" s="5"/>
      <c r="J6" s="5" t="s">
        <v>10</v>
      </c>
      <c r="K6" s="5"/>
      <c r="L6" s="5"/>
      <c r="M6" s="238">
        <v>0</v>
      </c>
      <c r="N6" s="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row>
    <row r="7" spans="1:182" ht="18">
      <c r="A7" s="344">
        <f>Menu!G10</f>
        <v>0</v>
      </c>
      <c r="B7" s="345"/>
      <c r="C7" s="18"/>
      <c r="D7" s="245"/>
      <c r="E7" s="9" t="s">
        <v>11</v>
      </c>
      <c r="F7" s="556"/>
      <c r="G7" s="557"/>
      <c r="H7" s="5"/>
      <c r="I7" s="5"/>
      <c r="J7" s="5" t="s">
        <v>12</v>
      </c>
      <c r="K7" s="5"/>
      <c r="L7" s="5"/>
      <c r="M7" s="238">
        <f>M5+M6</f>
        <v>0</v>
      </c>
      <c r="N7" s="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row>
    <row r="8" spans="1:182" ht="18">
      <c r="A8" s="344">
        <f>Menu!H10</f>
        <v>0</v>
      </c>
      <c r="B8" s="345"/>
      <c r="C8" s="18"/>
      <c r="D8" s="245"/>
      <c r="E8" s="5"/>
      <c r="F8" s="5"/>
      <c r="G8" s="5"/>
      <c r="H8" s="5"/>
      <c r="I8" s="5"/>
      <c r="J8" s="5" t="s">
        <v>13</v>
      </c>
      <c r="K8" s="5"/>
      <c r="L8" s="5"/>
      <c r="M8" s="239">
        <v>12</v>
      </c>
      <c r="N8" s="5"/>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row>
    <row r="9" spans="1:182" ht="18">
      <c r="A9" s="344">
        <f>Menu!I10</f>
        <v>0</v>
      </c>
      <c r="B9" s="345"/>
      <c r="C9" s="18"/>
      <c r="D9" s="245"/>
      <c r="E9" s="5"/>
      <c r="F9" s="5"/>
      <c r="G9" s="5"/>
      <c r="H9" s="5"/>
      <c r="I9" s="5"/>
      <c r="J9" s="5"/>
      <c r="K9" s="5"/>
      <c r="L9" s="5"/>
      <c r="M9" s="5"/>
      <c r="N9" s="5"/>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row>
    <row r="10" spans="1:182" ht="17.25">
      <c r="A10" s="344">
        <f>Menu!J10</f>
        <v>0</v>
      </c>
      <c r="B10" s="345"/>
      <c r="C10" s="18"/>
      <c r="D10" s="245"/>
      <c r="E10" s="5" t="s">
        <v>14</v>
      </c>
      <c r="F10" s="5"/>
      <c r="G10" s="5"/>
      <c r="H10" s="10" t="s">
        <v>15</v>
      </c>
      <c r="I10" s="10" t="s">
        <v>1</v>
      </c>
      <c r="J10" s="10" t="s">
        <v>16</v>
      </c>
      <c r="K10" s="11" t="s">
        <v>17</v>
      </c>
      <c r="L10" s="12"/>
      <c r="M10" s="5"/>
      <c r="N10" s="5"/>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row>
    <row r="11" spans="1:182" ht="17.25">
      <c r="A11" s="18"/>
      <c r="B11" s="18">
        <f>SUM(B4:B10)</f>
        <v>0</v>
      </c>
      <c r="C11" s="18"/>
      <c r="D11" s="245"/>
      <c r="E11" s="10" t="s">
        <v>1</v>
      </c>
      <c r="F11" s="10" t="s">
        <v>2</v>
      </c>
      <c r="G11" s="5"/>
      <c r="H11" s="13">
        <f>M5</f>
        <v>0</v>
      </c>
      <c r="I11" s="14">
        <f>E12</f>
        <v>0</v>
      </c>
      <c r="J11" s="13">
        <f>H11*I11</f>
        <v>0</v>
      </c>
      <c r="K11" s="555">
        <f>IF(F5="","",M6+J11)</f>
      </c>
      <c r="L11" s="545"/>
      <c r="M11" s="406" t="s">
        <v>416</v>
      </c>
      <c r="N11" s="5"/>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row>
    <row r="12" spans="1:182" ht="17.25">
      <c r="A12" s="342" t="s">
        <v>325</v>
      </c>
      <c r="B12" s="18"/>
      <c r="C12" s="341" t="s">
        <v>213</v>
      </c>
      <c r="D12" s="245"/>
      <c r="E12" s="17"/>
      <c r="F12" s="17"/>
      <c r="G12" s="5"/>
      <c r="H12" s="5"/>
      <c r="I12" s="5"/>
      <c r="J12" s="5"/>
      <c r="K12" s="5"/>
      <c r="L12" s="5"/>
      <c r="M12" s="5"/>
      <c r="N12" s="5"/>
      <c r="O12" s="18"/>
      <c r="P12" s="18"/>
      <c r="Q12" s="18"/>
      <c r="R12" s="18"/>
      <c r="S12" s="207"/>
      <c r="T12" s="207"/>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row>
    <row r="13" spans="1:182" ht="17.25">
      <c r="A13" s="342" t="s">
        <v>326</v>
      </c>
      <c r="B13" s="241"/>
      <c r="C13" s="341">
        <f>Menu!D10</f>
        <v>0</v>
      </c>
      <c r="D13" s="245"/>
      <c r="E13" s="5"/>
      <c r="F13" s="5"/>
      <c r="G13" s="5"/>
      <c r="H13" s="10" t="s">
        <v>13</v>
      </c>
      <c r="I13" s="10" t="s">
        <v>2</v>
      </c>
      <c r="J13" s="11" t="s">
        <v>18</v>
      </c>
      <c r="K13" s="12"/>
      <c r="L13" s="10" t="s">
        <v>19</v>
      </c>
      <c r="M13" s="11" t="s">
        <v>20</v>
      </c>
      <c r="N13" s="12"/>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row>
    <row r="14" spans="1:182" ht="17.25">
      <c r="A14" s="351">
        <v>0</v>
      </c>
      <c r="B14" s="391"/>
      <c r="C14" s="343" t="s">
        <v>214</v>
      </c>
      <c r="D14" s="431"/>
      <c r="E14" s="5"/>
      <c r="F14" s="5"/>
      <c r="G14" s="5"/>
      <c r="H14" s="10">
        <f>M8</f>
        <v>12</v>
      </c>
      <c r="I14" s="14">
        <f>F12</f>
        <v>0</v>
      </c>
      <c r="J14" s="19"/>
      <c r="K14" s="20">
        <f>H14-2</f>
        <v>10</v>
      </c>
      <c r="L14" s="13">
        <f>K14*I14</f>
        <v>0</v>
      </c>
      <c r="M14" s="15"/>
      <c r="N14" s="16">
        <f>IF(F5="","",L14+1)</f>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row>
    <row r="15" spans="1:182" ht="18" thickBot="1">
      <c r="A15" s="352"/>
      <c r="B15" s="391"/>
      <c r="C15" s="344" t="s">
        <v>214</v>
      </c>
      <c r="D15" s="431"/>
      <c r="E15" s="21"/>
      <c r="F15" s="21"/>
      <c r="G15" s="21"/>
      <c r="H15" s="21"/>
      <c r="I15" s="21"/>
      <c r="J15" s="21"/>
      <c r="K15" s="21"/>
      <c r="L15" s="21"/>
      <c r="M15" s="21" t="s">
        <v>215</v>
      </c>
      <c r="N15" s="21"/>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row>
    <row r="16" spans="1:182" ht="17.25">
      <c r="A16" s="352"/>
      <c r="B16" s="391"/>
      <c r="C16" s="344" t="s">
        <v>214</v>
      </c>
      <c r="D16" s="431"/>
      <c r="E16" s="5" t="s">
        <v>0</v>
      </c>
      <c r="F16" s="238">
        <f>IF(Menu!D10="","",Menu!D10)</f>
      </c>
      <c r="G16" s="5"/>
      <c r="H16" s="5"/>
      <c r="I16" s="5"/>
      <c r="J16" s="5" t="s">
        <v>9</v>
      </c>
      <c r="K16" s="5"/>
      <c r="L16" s="5"/>
      <c r="M16" s="238">
        <f>B4</f>
        <v>0</v>
      </c>
      <c r="N16" s="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row>
    <row r="17" spans="1:182" ht="17.25">
      <c r="A17" s="352"/>
      <c r="B17" s="391"/>
      <c r="C17" s="344" t="s">
        <v>214</v>
      </c>
      <c r="D17" s="431"/>
      <c r="E17" s="5"/>
      <c r="F17" s="5"/>
      <c r="G17" s="5"/>
      <c r="H17" s="5"/>
      <c r="I17" s="5"/>
      <c r="J17" s="5" t="s">
        <v>10</v>
      </c>
      <c r="K17" s="5"/>
      <c r="L17" s="5"/>
      <c r="M17" s="238">
        <v>0</v>
      </c>
      <c r="N17" s="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row>
    <row r="18" spans="1:182" ht="17.25">
      <c r="A18" s="352"/>
      <c r="B18" s="391"/>
      <c r="C18" s="344" t="s">
        <v>214</v>
      </c>
      <c r="D18" s="431"/>
      <c r="E18" s="9" t="s">
        <v>11</v>
      </c>
      <c r="F18" s="556"/>
      <c r="G18" s="557"/>
      <c r="H18" s="5"/>
      <c r="I18" s="5"/>
      <c r="J18" s="5" t="s">
        <v>12</v>
      </c>
      <c r="K18" s="5"/>
      <c r="L18" s="5"/>
      <c r="M18" s="238">
        <f>M16+M17</f>
        <v>0</v>
      </c>
      <c r="N18" s="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row>
    <row r="19" spans="1:182" ht="17.25">
      <c r="A19" s="352"/>
      <c r="B19" s="391"/>
      <c r="C19" s="344" t="s">
        <v>214</v>
      </c>
      <c r="D19" s="431"/>
      <c r="E19" s="5"/>
      <c r="F19" s="5"/>
      <c r="G19" s="5"/>
      <c r="H19" s="5"/>
      <c r="I19" s="5"/>
      <c r="J19" s="5" t="s">
        <v>13</v>
      </c>
      <c r="K19" s="5"/>
      <c r="L19" s="5"/>
      <c r="M19" s="239">
        <v>12</v>
      </c>
      <c r="N19" s="5"/>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row>
    <row r="20" spans="2:182" ht="17.25">
      <c r="B20" s="393"/>
      <c r="C20" s="341">
        <f>Menu!E10</f>
        <v>0</v>
      </c>
      <c r="D20" s="397"/>
      <c r="E20" s="5"/>
      <c r="F20" s="5"/>
      <c r="G20" s="5"/>
      <c r="H20" s="5"/>
      <c r="I20" s="5"/>
      <c r="J20" s="5"/>
      <c r="K20" s="5"/>
      <c r="L20" s="5"/>
      <c r="M20" s="5"/>
      <c r="N20" s="5"/>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row>
    <row r="21" spans="1:182" ht="17.25">
      <c r="A21" s="351">
        <v>0</v>
      </c>
      <c r="B21" s="391">
        <f>IF(ISBLANK(D15),D14,IF(ISBLANK(D16),D15,IF(ISBLANK(D17),D16,IF(ISBLANK(D18),D17,IF(ISBLANK(D19),D18,D19)))))</f>
        <v>0</v>
      </c>
      <c r="C21" s="343" t="s">
        <v>214</v>
      </c>
      <c r="D21" s="395"/>
      <c r="E21" s="5" t="s">
        <v>14</v>
      </c>
      <c r="F21" s="5"/>
      <c r="G21" s="5"/>
      <c r="H21" s="10" t="s">
        <v>15</v>
      </c>
      <c r="I21" s="10" t="s">
        <v>1</v>
      </c>
      <c r="J21" s="10" t="s">
        <v>16</v>
      </c>
      <c r="K21" s="11" t="s">
        <v>17</v>
      </c>
      <c r="L21" s="12"/>
      <c r="M21" s="5"/>
      <c r="N21" s="5"/>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row>
    <row r="22" spans="1:182" ht="17.25">
      <c r="A22" s="352"/>
      <c r="B22" s="392"/>
      <c r="C22" s="344" t="s">
        <v>214</v>
      </c>
      <c r="D22" s="396"/>
      <c r="E22" s="10" t="s">
        <v>1</v>
      </c>
      <c r="F22" s="10" t="s">
        <v>2</v>
      </c>
      <c r="G22" s="5"/>
      <c r="H22" s="13">
        <f>M16</f>
        <v>0</v>
      </c>
      <c r="I22" s="14">
        <f>E23</f>
        <v>0</v>
      </c>
      <c r="J22" s="13">
        <f>H22*I22</f>
        <v>0</v>
      </c>
      <c r="K22" s="555">
        <f>IF(F16="","",M17+J22)</f>
      </c>
      <c r="L22" s="545"/>
      <c r="M22" s="5"/>
      <c r="N22" s="5"/>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row>
    <row r="23" spans="1:182" ht="17.25">
      <c r="A23" s="352"/>
      <c r="B23" s="392"/>
      <c r="C23" s="344" t="s">
        <v>214</v>
      </c>
      <c r="D23" s="396"/>
      <c r="E23" s="17"/>
      <c r="F23" s="17"/>
      <c r="G23" s="5"/>
      <c r="H23" s="5"/>
      <c r="I23" s="5"/>
      <c r="J23" s="5"/>
      <c r="K23" s="5"/>
      <c r="L23" s="5"/>
      <c r="M23" s="5"/>
      <c r="N23" s="5"/>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row>
    <row r="24" spans="1:182" ht="17.25">
      <c r="A24" s="352"/>
      <c r="B24" s="392"/>
      <c r="C24" s="344" t="s">
        <v>214</v>
      </c>
      <c r="D24" s="396"/>
      <c r="E24" s="5"/>
      <c r="F24" s="5"/>
      <c r="G24" s="5"/>
      <c r="H24" s="10" t="s">
        <v>13</v>
      </c>
      <c r="I24" s="10" t="s">
        <v>2</v>
      </c>
      <c r="J24" s="11" t="s">
        <v>18</v>
      </c>
      <c r="K24" s="12"/>
      <c r="L24" s="10" t="s">
        <v>19</v>
      </c>
      <c r="M24" s="11" t="s">
        <v>20</v>
      </c>
      <c r="N24" s="12"/>
      <c r="O24" s="18"/>
      <c r="P24" s="18"/>
      <c r="Q24" s="18"/>
      <c r="R24" s="18"/>
      <c r="S24" s="207"/>
      <c r="T24" s="207"/>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row>
    <row r="25" spans="1:182" ht="17.25">
      <c r="A25" s="352"/>
      <c r="B25" s="392"/>
      <c r="C25" s="344" t="s">
        <v>214</v>
      </c>
      <c r="D25" s="396"/>
      <c r="E25" s="5"/>
      <c r="F25" s="5"/>
      <c r="G25" s="5"/>
      <c r="H25" s="10">
        <f>M19</f>
        <v>12</v>
      </c>
      <c r="I25" s="14">
        <f>F23</f>
        <v>0</v>
      </c>
      <c r="J25" s="19"/>
      <c r="K25" s="20">
        <f>H25-2</f>
        <v>10</v>
      </c>
      <c r="L25" s="13">
        <f>K25*I25</f>
        <v>0</v>
      </c>
      <c r="M25" s="15"/>
      <c r="N25" s="16">
        <f>IF(F16="","",L25+1)</f>
      </c>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row>
    <row r="26" spans="1:182" ht="18" thickBot="1">
      <c r="A26" s="352"/>
      <c r="B26" s="392"/>
      <c r="C26" s="344" t="s">
        <v>214</v>
      </c>
      <c r="D26" s="396"/>
      <c r="E26" s="21"/>
      <c r="F26" s="21"/>
      <c r="G26" s="21"/>
      <c r="H26" s="21"/>
      <c r="I26" s="21"/>
      <c r="J26" s="21"/>
      <c r="K26" s="21"/>
      <c r="L26" s="21"/>
      <c r="M26" s="21" t="s">
        <v>215</v>
      </c>
      <c r="N26" s="21"/>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row>
    <row r="27" spans="1:182" ht="17.25">
      <c r="A27" s="320"/>
      <c r="B27" s="394"/>
      <c r="C27" s="341">
        <f>Menu!F10</f>
        <v>0</v>
      </c>
      <c r="D27" s="398"/>
      <c r="E27" s="5"/>
      <c r="F27" s="5"/>
      <c r="G27" s="5"/>
      <c r="H27" s="5"/>
      <c r="I27" s="5"/>
      <c r="J27" s="5"/>
      <c r="K27" s="5"/>
      <c r="L27" s="5"/>
      <c r="M27" s="5"/>
      <c r="N27" s="5"/>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row>
    <row r="28" spans="1:182" ht="17.25">
      <c r="A28" s="351">
        <v>0</v>
      </c>
      <c r="B28" s="391">
        <f>IF(ISBLANK(D22),D21,IF(ISBLANK(D23),D22,IF(ISBLANK(D24),D23,IF(ISBLANK(D25),D24,IF(ISBLANK(D26),D25,D26)))))</f>
        <v>0</v>
      </c>
      <c r="C28" s="343" t="s">
        <v>214</v>
      </c>
      <c r="D28" s="395"/>
      <c r="E28" s="5" t="s">
        <v>0</v>
      </c>
      <c r="F28" s="238">
        <f>IF(Menu!E10="","",Menu!E10)</f>
      </c>
      <c r="G28" s="5"/>
      <c r="H28" s="5"/>
      <c r="I28" s="5"/>
      <c r="J28" s="5" t="s">
        <v>9</v>
      </c>
      <c r="K28" s="5"/>
      <c r="L28" s="5"/>
      <c r="M28" s="238">
        <f>B5</f>
        <v>0</v>
      </c>
      <c r="N28" s="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row>
    <row r="29" spans="1:182" ht="17.25">
      <c r="A29" s="352"/>
      <c r="B29" s="392"/>
      <c r="C29" s="344" t="s">
        <v>214</v>
      </c>
      <c r="D29" s="396"/>
      <c r="E29" s="5"/>
      <c r="F29" s="5"/>
      <c r="G29" s="5"/>
      <c r="H29" s="5"/>
      <c r="I29" s="5"/>
      <c r="J29" s="5" t="s">
        <v>10</v>
      </c>
      <c r="K29" s="5"/>
      <c r="L29" s="5"/>
      <c r="M29" s="238">
        <f>M18</f>
        <v>0</v>
      </c>
      <c r="N29" s="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row>
    <row r="30" spans="1:182" ht="17.25">
      <c r="A30" s="352"/>
      <c r="B30" s="392"/>
      <c r="C30" s="344" t="s">
        <v>214</v>
      </c>
      <c r="D30" s="396"/>
      <c r="E30" s="9" t="s">
        <v>11</v>
      </c>
      <c r="F30" s="239">
        <f>IF($F$18="","",$F$18)</f>
      </c>
      <c r="G30" s="418"/>
      <c r="H30" s="5"/>
      <c r="I30" s="5"/>
      <c r="J30" s="5" t="s">
        <v>12</v>
      </c>
      <c r="K30" s="5"/>
      <c r="L30" s="5"/>
      <c r="M30" s="238">
        <f>M28+M29</f>
        <v>0</v>
      </c>
      <c r="N30" s="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row>
    <row r="31" spans="1:182" ht="17.25">
      <c r="A31" s="352"/>
      <c r="B31" s="392"/>
      <c r="C31" s="344" t="s">
        <v>214</v>
      </c>
      <c r="D31" s="396"/>
      <c r="E31" s="5"/>
      <c r="F31" s="5"/>
      <c r="G31" s="5"/>
      <c r="H31" s="5"/>
      <c r="I31" s="5"/>
      <c r="J31" s="5" t="s">
        <v>13</v>
      </c>
      <c r="K31" s="5"/>
      <c r="L31" s="5"/>
      <c r="M31" s="239">
        <f>IF($M$19="","",$M$19)</f>
        <v>12</v>
      </c>
      <c r="N31" s="5"/>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row>
    <row r="32" spans="1:182" ht="17.25">
      <c r="A32" s="352"/>
      <c r="B32" s="392"/>
      <c r="C32" s="344" t="s">
        <v>214</v>
      </c>
      <c r="D32" s="396"/>
      <c r="E32" s="240"/>
      <c r="F32" s="240"/>
      <c r="G32" s="240"/>
      <c r="H32" s="5"/>
      <c r="I32" s="5"/>
      <c r="J32" s="5"/>
      <c r="K32" s="5"/>
      <c r="L32" s="5"/>
      <c r="M32" s="5"/>
      <c r="N32" s="5"/>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row>
    <row r="33" spans="1:182" ht="17.25">
      <c r="A33" s="352"/>
      <c r="B33" s="392"/>
      <c r="C33" s="344" t="s">
        <v>214</v>
      </c>
      <c r="D33" s="396"/>
      <c r="E33" s="5" t="s">
        <v>14</v>
      </c>
      <c r="F33" s="5"/>
      <c r="G33" s="5"/>
      <c r="H33" s="10" t="s">
        <v>15</v>
      </c>
      <c r="I33" s="10" t="s">
        <v>1</v>
      </c>
      <c r="J33" s="10" t="s">
        <v>16</v>
      </c>
      <c r="K33" s="11" t="s">
        <v>17</v>
      </c>
      <c r="L33" s="12"/>
      <c r="M33" s="5"/>
      <c r="N33" s="5"/>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row>
    <row r="34" spans="2:182" ht="17.25">
      <c r="B34" s="393"/>
      <c r="C34" s="341">
        <f>Menu!G10</f>
        <v>0</v>
      </c>
      <c r="D34" s="397"/>
      <c r="E34" s="10" t="s">
        <v>1</v>
      </c>
      <c r="F34" s="10" t="s">
        <v>2</v>
      </c>
      <c r="G34" s="5"/>
      <c r="H34" s="13">
        <f>M28</f>
        <v>0</v>
      </c>
      <c r="I34" s="14">
        <f>E35</f>
        <v>0</v>
      </c>
      <c r="J34" s="13">
        <f>H34*I34</f>
        <v>0</v>
      </c>
      <c r="K34" s="555">
        <f>IF(F28="","",M29+J34)</f>
      </c>
      <c r="L34" s="545"/>
      <c r="M34" s="5"/>
      <c r="N34" s="5"/>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row>
    <row r="35" spans="1:182" ht="17.25">
      <c r="A35" s="351">
        <v>0</v>
      </c>
      <c r="B35" s="391">
        <f>IF(ISBLANK(D29),D28,IF(ISBLANK(D30),D29,IF(ISBLANK(D31),D30,IF(ISBLANK(D32),D31,IF(ISBLANK(D33),D32,D33)))))</f>
        <v>0</v>
      </c>
      <c r="C35" s="343" t="s">
        <v>214</v>
      </c>
      <c r="D35" s="395"/>
      <c r="E35" s="10"/>
      <c r="F35" s="10"/>
      <c r="G35" s="5"/>
      <c r="H35" s="5"/>
      <c r="I35" s="5"/>
      <c r="J35" s="5"/>
      <c r="K35" s="5"/>
      <c r="L35" s="5"/>
      <c r="M35" s="5"/>
      <c r="N35" s="5"/>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row>
    <row r="36" spans="1:182" ht="17.25">
      <c r="A36" s="352"/>
      <c r="B36" s="392"/>
      <c r="C36" s="344" t="s">
        <v>214</v>
      </c>
      <c r="D36" s="396"/>
      <c r="E36" s="5"/>
      <c r="F36" s="5"/>
      <c r="G36" s="5"/>
      <c r="H36" s="10" t="s">
        <v>13</v>
      </c>
      <c r="I36" s="10" t="s">
        <v>2</v>
      </c>
      <c r="J36" s="11" t="s">
        <v>18</v>
      </c>
      <c r="K36" s="12"/>
      <c r="L36" s="10" t="s">
        <v>19</v>
      </c>
      <c r="M36" s="11" t="s">
        <v>20</v>
      </c>
      <c r="N36" s="12"/>
      <c r="O36" s="18"/>
      <c r="P36" s="18"/>
      <c r="Q36" s="18"/>
      <c r="R36" s="18"/>
      <c r="S36" s="207"/>
      <c r="T36" s="207"/>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row>
    <row r="37" spans="1:182" ht="17.25">
      <c r="A37" s="352"/>
      <c r="B37" s="392"/>
      <c r="C37" s="344" t="s">
        <v>214</v>
      </c>
      <c r="D37" s="396"/>
      <c r="E37" s="5"/>
      <c r="F37" s="5"/>
      <c r="G37" s="5"/>
      <c r="H37" s="10">
        <f>M31</f>
        <v>12</v>
      </c>
      <c r="I37" s="14">
        <f>F35</f>
        <v>0</v>
      </c>
      <c r="J37" s="19"/>
      <c r="K37" s="20">
        <f>H37-2</f>
        <v>10</v>
      </c>
      <c r="L37" s="13">
        <f>K37*I37</f>
        <v>0</v>
      </c>
      <c r="M37" s="15"/>
      <c r="N37" s="16">
        <f>IF(F28="","",L37+1)</f>
      </c>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row>
    <row r="38" spans="1:182" ht="18" thickBot="1">
      <c r="A38" s="352"/>
      <c r="B38" s="392"/>
      <c r="C38" s="344" t="s">
        <v>214</v>
      </c>
      <c r="D38" s="396"/>
      <c r="E38" s="21"/>
      <c r="F38" s="21"/>
      <c r="G38" s="21"/>
      <c r="H38" s="21"/>
      <c r="I38" s="21"/>
      <c r="J38" s="21"/>
      <c r="K38" s="21"/>
      <c r="L38" s="21"/>
      <c r="M38" s="21" t="s">
        <v>215</v>
      </c>
      <c r="N38" s="21"/>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row>
    <row r="39" spans="1:182" ht="17.25">
      <c r="A39" s="352"/>
      <c r="B39" s="392"/>
      <c r="C39" s="344" t="s">
        <v>214</v>
      </c>
      <c r="D39" s="396"/>
      <c r="E39" s="5"/>
      <c r="F39" s="5"/>
      <c r="G39" s="5"/>
      <c r="H39" s="5"/>
      <c r="I39" s="5"/>
      <c r="J39" s="5"/>
      <c r="K39" s="5"/>
      <c r="L39" s="5"/>
      <c r="M39" s="5"/>
      <c r="N39" s="5"/>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row>
    <row r="40" spans="1:182" ht="17.25">
      <c r="A40" s="352"/>
      <c r="B40" s="392"/>
      <c r="C40" s="344" t="s">
        <v>214</v>
      </c>
      <c r="D40" s="396"/>
      <c r="E40" s="5" t="s">
        <v>0</v>
      </c>
      <c r="F40" s="238">
        <f>IF(Menu!F10="","",Menu!F10)</f>
      </c>
      <c r="G40" s="5"/>
      <c r="H40" s="5"/>
      <c r="I40" s="5"/>
      <c r="J40" s="5" t="s">
        <v>9</v>
      </c>
      <c r="K40" s="5"/>
      <c r="L40" s="5"/>
      <c r="M40" s="238">
        <f>B6</f>
        <v>0</v>
      </c>
      <c r="N40" s="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row>
    <row r="41" spans="1:182" ht="17.25">
      <c r="A41" s="18"/>
      <c r="B41" s="393"/>
      <c r="C41" s="341">
        <f>Menu!H10</f>
        <v>0</v>
      </c>
      <c r="D41" s="397"/>
      <c r="E41" s="5"/>
      <c r="F41" s="5"/>
      <c r="G41" s="5"/>
      <c r="H41" s="5"/>
      <c r="I41" s="5"/>
      <c r="J41" s="5" t="s">
        <v>10</v>
      </c>
      <c r="K41" s="5"/>
      <c r="L41" s="5"/>
      <c r="M41" s="238">
        <f>M30</f>
        <v>0</v>
      </c>
      <c r="N41" s="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row>
    <row r="42" spans="1:182" ht="17.25">
      <c r="A42" s="351">
        <v>0</v>
      </c>
      <c r="B42" s="391">
        <f>IF(ISBLANK(D36),D35,IF(ISBLANK(D37),D36,IF(ISBLANK(D38),D37,IF(ISBLANK(D39),D38,IF(ISBLANK(D40),D39,D40)))))</f>
        <v>0</v>
      </c>
      <c r="C42" s="343" t="s">
        <v>214</v>
      </c>
      <c r="D42" s="395"/>
      <c r="E42" s="9" t="s">
        <v>11</v>
      </c>
      <c r="F42" s="239">
        <f>IF($F$18="","",$F$18)</f>
      </c>
      <c r="G42" s="418"/>
      <c r="H42" s="5"/>
      <c r="I42" s="5"/>
      <c r="J42" s="5" t="s">
        <v>12</v>
      </c>
      <c r="K42" s="5"/>
      <c r="L42" s="5"/>
      <c r="M42" s="238">
        <f>M40+M41</f>
        <v>0</v>
      </c>
      <c r="N42" s="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row>
    <row r="43" spans="1:182" ht="17.25">
      <c r="A43" s="352"/>
      <c r="B43" s="392"/>
      <c r="C43" s="344" t="s">
        <v>214</v>
      </c>
      <c r="D43" s="396"/>
      <c r="E43" s="5"/>
      <c r="F43" s="5"/>
      <c r="G43" s="5"/>
      <c r="H43" s="5"/>
      <c r="I43" s="5"/>
      <c r="J43" s="5" t="s">
        <v>13</v>
      </c>
      <c r="K43" s="5"/>
      <c r="L43" s="5"/>
      <c r="M43" s="239">
        <f>IF($M$19="","",$M$19)</f>
        <v>12</v>
      </c>
      <c r="N43" s="5"/>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row>
    <row r="44" spans="1:182" ht="17.25">
      <c r="A44" s="352"/>
      <c r="B44" s="392"/>
      <c r="C44" s="344" t="s">
        <v>214</v>
      </c>
      <c r="D44" s="396"/>
      <c r="E44" s="240"/>
      <c r="F44" s="240"/>
      <c r="G44" s="240"/>
      <c r="H44" s="5"/>
      <c r="I44" s="5"/>
      <c r="J44" s="5"/>
      <c r="K44" s="5"/>
      <c r="L44" s="5"/>
      <c r="M44" s="5"/>
      <c r="N44" s="5"/>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row>
    <row r="45" spans="1:182" ht="17.25">
      <c r="A45" s="352"/>
      <c r="B45" s="392"/>
      <c r="C45" s="344" t="s">
        <v>214</v>
      </c>
      <c r="D45" s="396"/>
      <c r="E45" s="5" t="s">
        <v>14</v>
      </c>
      <c r="F45" s="5"/>
      <c r="G45" s="5"/>
      <c r="H45" s="10" t="s">
        <v>15</v>
      </c>
      <c r="I45" s="10" t="s">
        <v>1</v>
      </c>
      <c r="J45" s="10" t="s">
        <v>16</v>
      </c>
      <c r="K45" s="11" t="s">
        <v>17</v>
      </c>
      <c r="L45" s="12"/>
      <c r="M45" s="5"/>
      <c r="N45" s="5"/>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row>
    <row r="46" spans="1:182" ht="17.25">
      <c r="A46" s="352"/>
      <c r="B46" s="392"/>
      <c r="C46" s="344" t="s">
        <v>214</v>
      </c>
      <c r="D46" s="396"/>
      <c r="E46" s="10" t="s">
        <v>1</v>
      </c>
      <c r="F46" s="10" t="s">
        <v>2</v>
      </c>
      <c r="G46" s="5"/>
      <c r="H46" s="13">
        <f>M40</f>
        <v>0</v>
      </c>
      <c r="I46" s="14">
        <f>E47</f>
        <v>0</v>
      </c>
      <c r="J46" s="13">
        <f>H46*I46</f>
        <v>0</v>
      </c>
      <c r="K46" s="555">
        <f>IF(F40="","",M41+J46)</f>
      </c>
      <c r="L46" s="545"/>
      <c r="M46" s="5"/>
      <c r="N46" s="5"/>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row>
    <row r="47" spans="1:182" ht="17.25">
      <c r="A47" s="352"/>
      <c r="B47" s="392"/>
      <c r="C47" s="344" t="s">
        <v>214</v>
      </c>
      <c r="D47" s="396"/>
      <c r="E47" s="10"/>
      <c r="F47" s="10"/>
      <c r="G47" s="5"/>
      <c r="H47" s="5"/>
      <c r="I47" s="5"/>
      <c r="J47" s="5"/>
      <c r="K47" s="5"/>
      <c r="L47" s="5"/>
      <c r="M47" s="5"/>
      <c r="N47" s="5"/>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row>
    <row r="48" spans="1:182" ht="17.25">
      <c r="A48" s="18"/>
      <c r="B48" s="393"/>
      <c r="C48" s="341">
        <f>Menu!I10</f>
        <v>0</v>
      </c>
      <c r="D48" s="397"/>
      <c r="E48" s="5"/>
      <c r="F48" s="5"/>
      <c r="G48" s="5"/>
      <c r="H48" s="10" t="s">
        <v>13</v>
      </c>
      <c r="I48" s="10" t="s">
        <v>2</v>
      </c>
      <c r="J48" s="11" t="s">
        <v>18</v>
      </c>
      <c r="K48" s="12"/>
      <c r="L48" s="10" t="s">
        <v>19</v>
      </c>
      <c r="M48" s="11" t="s">
        <v>20</v>
      </c>
      <c r="N48" s="12"/>
      <c r="O48" s="18"/>
      <c r="P48" s="18"/>
      <c r="Q48" s="18"/>
      <c r="R48" s="18"/>
      <c r="S48" s="207"/>
      <c r="T48" s="207"/>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row>
    <row r="49" spans="1:182" ht="17.25">
      <c r="A49" s="351">
        <v>0</v>
      </c>
      <c r="B49" s="391">
        <f>IF(ISBLANK(D43),D42,IF(ISBLANK(D44),D43,IF(ISBLANK(D45),D44,IF(ISBLANK(D46),D45,IF(ISBLANK(D47),D46,D47)))))</f>
        <v>0</v>
      </c>
      <c r="C49" s="343" t="s">
        <v>214</v>
      </c>
      <c r="D49" s="395"/>
      <c r="E49" s="5"/>
      <c r="F49" s="5"/>
      <c r="G49" s="5"/>
      <c r="H49" s="10">
        <f>M43</f>
        <v>12</v>
      </c>
      <c r="I49" s="14">
        <f>F47</f>
        <v>0</v>
      </c>
      <c r="J49" s="19"/>
      <c r="K49" s="20">
        <f>H49-2</f>
        <v>10</v>
      </c>
      <c r="L49" s="13">
        <f>K49*I49</f>
        <v>0</v>
      </c>
      <c r="M49" s="15"/>
      <c r="N49" s="16">
        <f>IF(F40="","",L49+1)</f>
      </c>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row>
    <row r="50" spans="1:182" ht="18" thickBot="1">
      <c r="A50" s="352"/>
      <c r="B50" s="392"/>
      <c r="C50" s="344" t="s">
        <v>214</v>
      </c>
      <c r="D50" s="396"/>
      <c r="E50" s="21"/>
      <c r="F50" s="21"/>
      <c r="G50" s="21"/>
      <c r="H50" s="21"/>
      <c r="I50" s="21"/>
      <c r="J50" s="21"/>
      <c r="K50" s="21"/>
      <c r="L50" s="21"/>
      <c r="M50" s="21" t="s">
        <v>215</v>
      </c>
      <c r="N50" s="21"/>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row>
    <row r="51" spans="1:182" ht="17.25">
      <c r="A51" s="352"/>
      <c r="B51" s="392"/>
      <c r="C51" s="344" t="s">
        <v>214</v>
      </c>
      <c r="D51" s="396"/>
      <c r="E51" s="5"/>
      <c r="F51" s="5"/>
      <c r="G51" s="5"/>
      <c r="H51" s="5"/>
      <c r="I51" s="5"/>
      <c r="J51" s="5"/>
      <c r="K51" s="5"/>
      <c r="L51" s="5"/>
      <c r="M51" s="5"/>
      <c r="N51" s="5"/>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row>
    <row r="52" spans="1:182" ht="17.25">
      <c r="A52" s="352"/>
      <c r="B52" s="392"/>
      <c r="C52" s="344" t="s">
        <v>214</v>
      </c>
      <c r="D52" s="396"/>
      <c r="E52" s="5" t="s">
        <v>0</v>
      </c>
      <c r="F52" s="238">
        <f>IF(Menu!G10="","",Menu!G10)</f>
      </c>
      <c r="G52" s="5"/>
      <c r="H52" s="5"/>
      <c r="I52" s="5"/>
      <c r="J52" s="5" t="s">
        <v>9</v>
      </c>
      <c r="K52" s="5"/>
      <c r="L52" s="5"/>
      <c r="M52" s="238">
        <f>B7</f>
        <v>0</v>
      </c>
      <c r="N52" s="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row>
    <row r="53" spans="1:182" ht="17.25">
      <c r="A53" s="352"/>
      <c r="B53" s="392"/>
      <c r="C53" s="344" t="s">
        <v>214</v>
      </c>
      <c r="D53" s="396"/>
      <c r="E53" s="5"/>
      <c r="F53" s="5"/>
      <c r="G53" s="5"/>
      <c r="H53" s="5"/>
      <c r="I53" s="5"/>
      <c r="J53" s="5" t="s">
        <v>10</v>
      </c>
      <c r="K53" s="5"/>
      <c r="L53" s="5"/>
      <c r="M53" s="238">
        <f>M42</f>
        <v>0</v>
      </c>
      <c r="N53" s="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row>
    <row r="54" spans="1:182" ht="17.25">
      <c r="A54" s="352"/>
      <c r="B54" s="392"/>
      <c r="C54" s="344" t="s">
        <v>214</v>
      </c>
      <c r="D54" s="396"/>
      <c r="E54" s="9" t="s">
        <v>11</v>
      </c>
      <c r="F54" s="239">
        <f>IF($F$18="","",$F$18)</f>
      </c>
      <c r="G54" s="418"/>
      <c r="H54" s="5"/>
      <c r="I54" s="5"/>
      <c r="J54" s="5" t="s">
        <v>12</v>
      </c>
      <c r="K54" s="5"/>
      <c r="L54" s="5"/>
      <c r="M54" s="238">
        <f>M52+M53</f>
        <v>0</v>
      </c>
      <c r="N54" s="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row>
    <row r="55" spans="1:182" ht="17.25">
      <c r="A55" s="18"/>
      <c r="B55" s="393"/>
      <c r="C55" s="341">
        <f>Menu!J10</f>
        <v>0</v>
      </c>
      <c r="D55" s="397"/>
      <c r="E55" s="5"/>
      <c r="F55" s="5"/>
      <c r="G55" s="5"/>
      <c r="H55" s="5"/>
      <c r="I55" s="5"/>
      <c r="J55" s="5" t="s">
        <v>13</v>
      </c>
      <c r="K55" s="5"/>
      <c r="L55" s="5"/>
      <c r="M55" s="239">
        <f>IF($M$19="","",$M$19)</f>
        <v>12</v>
      </c>
      <c r="N55" s="5"/>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row>
    <row r="56" spans="1:182" ht="17.25">
      <c r="A56" s="351">
        <v>0</v>
      </c>
      <c r="B56" s="391">
        <f>IF(ISBLANK(D50),D49,IF(ISBLANK(D51),D50,IF(ISBLANK(D52),D51,IF(ISBLANK(D53),D52,IF(ISBLANK(D54),D53,D54)))))</f>
        <v>0</v>
      </c>
      <c r="C56" s="343" t="s">
        <v>214</v>
      </c>
      <c r="D56" s="395"/>
      <c r="E56" s="240"/>
      <c r="F56" s="240"/>
      <c r="G56" s="240"/>
      <c r="H56" s="5"/>
      <c r="I56" s="5"/>
      <c r="J56" s="5"/>
      <c r="K56" s="5"/>
      <c r="L56" s="5"/>
      <c r="M56" s="5"/>
      <c r="N56" s="5"/>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row>
    <row r="57" spans="1:182" ht="17.25">
      <c r="A57" s="352"/>
      <c r="B57" s="392"/>
      <c r="C57" s="344" t="s">
        <v>214</v>
      </c>
      <c r="D57" s="396"/>
      <c r="E57" s="5" t="s">
        <v>14</v>
      </c>
      <c r="F57" s="5"/>
      <c r="G57" s="5"/>
      <c r="H57" s="10" t="s">
        <v>15</v>
      </c>
      <c r="I57" s="10" t="s">
        <v>1</v>
      </c>
      <c r="J57" s="10" t="s">
        <v>16</v>
      </c>
      <c r="K57" s="11" t="s">
        <v>17</v>
      </c>
      <c r="L57" s="12"/>
      <c r="M57" s="5"/>
      <c r="N57" s="5"/>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row>
    <row r="58" spans="1:182" ht="18">
      <c r="A58" s="352"/>
      <c r="B58" s="392"/>
      <c r="C58" s="344" t="s">
        <v>214</v>
      </c>
      <c r="D58" s="396"/>
      <c r="E58" s="10" t="s">
        <v>1</v>
      </c>
      <c r="F58" s="10" t="s">
        <v>2</v>
      </c>
      <c r="G58" s="5"/>
      <c r="H58" s="13">
        <f>M52</f>
        <v>0</v>
      </c>
      <c r="I58" s="14">
        <f>E59</f>
        <v>0</v>
      </c>
      <c r="J58" s="13">
        <f>H58*I58</f>
        <v>0</v>
      </c>
      <c r="K58" s="555">
        <f>IF(F52="","",M53+J58)</f>
      </c>
      <c r="L58" s="545"/>
      <c r="M58" s="5"/>
      <c r="N58" s="5"/>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row>
    <row r="59" spans="1:182" ht="18">
      <c r="A59" s="352"/>
      <c r="B59" s="392"/>
      <c r="C59" s="344" t="s">
        <v>214</v>
      </c>
      <c r="D59" s="396"/>
      <c r="E59" s="10"/>
      <c r="F59" s="10"/>
      <c r="G59" s="5"/>
      <c r="H59" s="5"/>
      <c r="I59" s="5"/>
      <c r="J59" s="5"/>
      <c r="K59" s="5"/>
      <c r="L59" s="5"/>
      <c r="M59" s="5"/>
      <c r="N59" s="5"/>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row>
    <row r="60" spans="1:182" ht="17.25">
      <c r="A60" s="352"/>
      <c r="B60" s="392"/>
      <c r="C60" s="344" t="s">
        <v>214</v>
      </c>
      <c r="D60" s="396"/>
      <c r="E60" s="5"/>
      <c r="F60" s="5"/>
      <c r="G60" s="5"/>
      <c r="H60" s="10" t="s">
        <v>13</v>
      </c>
      <c r="I60" s="10" t="s">
        <v>2</v>
      </c>
      <c r="J60" s="11" t="s">
        <v>18</v>
      </c>
      <c r="K60" s="12"/>
      <c r="L60" s="10" t="s">
        <v>19</v>
      </c>
      <c r="M60" s="11" t="s">
        <v>20</v>
      </c>
      <c r="N60" s="12"/>
      <c r="O60" s="18"/>
      <c r="P60" s="18"/>
      <c r="Q60" s="18"/>
      <c r="R60" s="18"/>
      <c r="S60" s="207"/>
      <c r="T60" s="207"/>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row>
    <row r="61" spans="1:182" ht="17.25">
      <c r="A61" s="352"/>
      <c r="B61" s="392"/>
      <c r="C61" s="344" t="s">
        <v>214</v>
      </c>
      <c r="D61" s="396"/>
      <c r="E61" s="5"/>
      <c r="F61" s="5"/>
      <c r="G61" s="5"/>
      <c r="H61" s="10">
        <f>M55</f>
        <v>12</v>
      </c>
      <c r="I61" s="14">
        <f>F59</f>
        <v>0</v>
      </c>
      <c r="J61" s="19"/>
      <c r="K61" s="20">
        <f>H61-2</f>
        <v>10</v>
      </c>
      <c r="L61" s="13">
        <f>K61*I61</f>
        <v>0</v>
      </c>
      <c r="M61" s="15"/>
      <c r="N61" s="16">
        <f>IF(F52="","",L61+1)</f>
      </c>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row>
    <row r="62" spans="1:182" ht="18" thickBot="1">
      <c r="A62" s="18"/>
      <c r="B62" s="18"/>
      <c r="C62" s="18"/>
      <c r="D62" s="245"/>
      <c r="E62" s="21"/>
      <c r="F62" s="21"/>
      <c r="G62" s="21"/>
      <c r="H62" s="21"/>
      <c r="I62" s="21"/>
      <c r="J62" s="21"/>
      <c r="K62" s="21"/>
      <c r="L62" s="21"/>
      <c r="M62" s="21" t="s">
        <v>215</v>
      </c>
      <c r="N62" s="21"/>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row>
    <row r="63" spans="1:182" ht="17.25">
      <c r="A63" s="18"/>
      <c r="B63" s="18"/>
      <c r="C63" s="18"/>
      <c r="D63" s="245"/>
      <c r="E63" s="5"/>
      <c r="F63" s="5"/>
      <c r="G63" s="5"/>
      <c r="H63" s="5"/>
      <c r="I63" s="5"/>
      <c r="J63" s="5"/>
      <c r="K63" s="5"/>
      <c r="L63" s="5"/>
      <c r="M63" s="5"/>
      <c r="N63" s="5"/>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row>
    <row r="64" spans="1:182" ht="17.25">
      <c r="A64" s="18"/>
      <c r="B64" s="18"/>
      <c r="C64" s="18"/>
      <c r="D64" s="245"/>
      <c r="E64" s="5" t="s">
        <v>0</v>
      </c>
      <c r="F64" s="238">
        <f>IF(Menu!H10="","",Menu!H10)</f>
      </c>
      <c r="G64" s="5"/>
      <c r="H64" s="5"/>
      <c r="I64" s="5"/>
      <c r="J64" s="5" t="s">
        <v>9</v>
      </c>
      <c r="K64" s="5"/>
      <c r="L64" s="5"/>
      <c r="M64" s="238">
        <f>B8</f>
        <v>0</v>
      </c>
      <c r="N64" s="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row>
    <row r="65" spans="1:182" ht="17.25">
      <c r="A65" s="18"/>
      <c r="B65" s="18"/>
      <c r="C65" s="18"/>
      <c r="D65" s="245"/>
      <c r="E65" s="5"/>
      <c r="F65" s="5"/>
      <c r="G65" s="5"/>
      <c r="H65" s="5"/>
      <c r="I65" s="5"/>
      <c r="J65" s="5" t="s">
        <v>10</v>
      </c>
      <c r="K65" s="5"/>
      <c r="L65" s="5"/>
      <c r="M65" s="238">
        <f>M54</f>
        <v>0</v>
      </c>
      <c r="N65" s="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row>
    <row r="66" spans="1:182" ht="17.25">
      <c r="A66" s="18"/>
      <c r="B66" s="18"/>
      <c r="C66" s="18"/>
      <c r="D66" s="245"/>
      <c r="E66" s="9" t="s">
        <v>11</v>
      </c>
      <c r="F66" s="239">
        <f>IF($F$18="","",$F$18)</f>
      </c>
      <c r="G66" s="418"/>
      <c r="H66" s="5"/>
      <c r="I66" s="5"/>
      <c r="J66" s="5" t="s">
        <v>12</v>
      </c>
      <c r="K66" s="5"/>
      <c r="L66" s="5"/>
      <c r="M66" s="238">
        <f>M64+M65</f>
        <v>0</v>
      </c>
      <c r="N66" s="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row>
    <row r="67" spans="1:182" ht="17.25">
      <c r="A67" s="18"/>
      <c r="B67" s="18"/>
      <c r="C67" s="18"/>
      <c r="D67" s="245"/>
      <c r="E67" s="5"/>
      <c r="F67" s="5"/>
      <c r="G67" s="5"/>
      <c r="H67" s="5"/>
      <c r="I67" s="5"/>
      <c r="J67" s="5" t="s">
        <v>13</v>
      </c>
      <c r="K67" s="5"/>
      <c r="L67" s="5"/>
      <c r="M67" s="239">
        <f>IF($M$19="","",$M$19)</f>
        <v>12</v>
      </c>
      <c r="N67" s="5"/>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row>
    <row r="68" spans="1:182" ht="17.25">
      <c r="A68" s="18"/>
      <c r="B68" s="18"/>
      <c r="C68" s="18"/>
      <c r="D68" s="245"/>
      <c r="E68" s="240"/>
      <c r="F68" s="240"/>
      <c r="G68" s="240"/>
      <c r="H68" s="5"/>
      <c r="I68" s="5"/>
      <c r="J68" s="5"/>
      <c r="K68" s="5"/>
      <c r="L68" s="5"/>
      <c r="M68" s="5"/>
      <c r="N68" s="5"/>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row>
    <row r="69" spans="1:182" ht="17.25">
      <c r="A69" s="18"/>
      <c r="B69" s="18"/>
      <c r="C69" s="18"/>
      <c r="D69" s="245"/>
      <c r="E69" s="5" t="s">
        <v>14</v>
      </c>
      <c r="F69" s="5"/>
      <c r="G69" s="5"/>
      <c r="H69" s="10" t="s">
        <v>15</v>
      </c>
      <c r="I69" s="10" t="s">
        <v>1</v>
      </c>
      <c r="J69" s="10" t="s">
        <v>16</v>
      </c>
      <c r="K69" s="11" t="s">
        <v>17</v>
      </c>
      <c r="L69" s="12"/>
      <c r="M69" s="5"/>
      <c r="N69" s="5"/>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row>
    <row r="70" spans="1:182" ht="17.25">
      <c r="A70" s="18"/>
      <c r="B70" s="18"/>
      <c r="C70" s="18"/>
      <c r="D70" s="245"/>
      <c r="E70" s="10" t="s">
        <v>1</v>
      </c>
      <c r="F70" s="10" t="s">
        <v>2</v>
      </c>
      <c r="G70" s="5"/>
      <c r="H70" s="13">
        <f>M64</f>
        <v>0</v>
      </c>
      <c r="I70" s="14">
        <f>E71</f>
        <v>0</v>
      </c>
      <c r="J70" s="13">
        <f>H70*I70</f>
        <v>0</v>
      </c>
      <c r="K70" s="555">
        <f>IF(F64="","",M65+J70)</f>
      </c>
      <c r="L70" s="545"/>
      <c r="M70" s="5"/>
      <c r="N70" s="5"/>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row>
    <row r="71" spans="1:182" ht="17.25">
      <c r="A71" s="18"/>
      <c r="B71" s="18"/>
      <c r="C71" s="18"/>
      <c r="D71" s="245"/>
      <c r="E71" s="10"/>
      <c r="F71" s="10"/>
      <c r="G71" s="5"/>
      <c r="H71" s="5"/>
      <c r="I71" s="5"/>
      <c r="J71" s="5"/>
      <c r="K71" s="5"/>
      <c r="L71" s="5"/>
      <c r="M71" s="5"/>
      <c r="N71" s="5"/>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row>
    <row r="72" spans="1:182" ht="17.25">
      <c r="A72" s="18"/>
      <c r="B72" s="18"/>
      <c r="C72" s="18"/>
      <c r="D72" s="245"/>
      <c r="E72" s="5"/>
      <c r="F72" s="5"/>
      <c r="G72" s="5"/>
      <c r="H72" s="10" t="s">
        <v>13</v>
      </c>
      <c r="I72" s="10" t="s">
        <v>2</v>
      </c>
      <c r="J72" s="11" t="s">
        <v>18</v>
      </c>
      <c r="K72" s="12"/>
      <c r="L72" s="10" t="s">
        <v>19</v>
      </c>
      <c r="M72" s="11" t="s">
        <v>20</v>
      </c>
      <c r="N72" s="12"/>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row>
    <row r="73" spans="1:182" ht="17.25">
      <c r="A73" s="18"/>
      <c r="B73" s="18"/>
      <c r="C73" s="18"/>
      <c r="D73" s="245"/>
      <c r="E73" s="5"/>
      <c r="F73" s="5"/>
      <c r="G73" s="5"/>
      <c r="H73" s="10">
        <f>M67</f>
        <v>12</v>
      </c>
      <c r="I73" s="14">
        <f>F71</f>
        <v>0</v>
      </c>
      <c r="J73" s="19"/>
      <c r="K73" s="20">
        <f>H73-2</f>
        <v>10</v>
      </c>
      <c r="L73" s="13">
        <f>K73*I73</f>
        <v>0</v>
      </c>
      <c r="M73" s="15"/>
      <c r="N73" s="16">
        <f>IF(F64="","",L73+1)</f>
      </c>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row>
    <row r="74" spans="1:182" ht="18" thickBot="1">
      <c r="A74" s="18"/>
      <c r="B74" s="18"/>
      <c r="C74" s="18"/>
      <c r="D74" s="245"/>
      <c r="E74" s="21"/>
      <c r="F74" s="21"/>
      <c r="G74" s="21"/>
      <c r="H74" s="21"/>
      <c r="I74" s="21"/>
      <c r="J74" s="21"/>
      <c r="K74" s="21"/>
      <c r="L74" s="21"/>
      <c r="M74" s="21" t="s">
        <v>215</v>
      </c>
      <c r="N74" s="21"/>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row>
    <row r="75" spans="1:182" ht="17.25">
      <c r="A75" s="18"/>
      <c r="B75" s="18"/>
      <c r="C75" s="18"/>
      <c r="D75" s="245"/>
      <c r="E75" s="5"/>
      <c r="F75" s="5"/>
      <c r="G75" s="5"/>
      <c r="H75" s="5"/>
      <c r="I75" s="5"/>
      <c r="J75" s="5"/>
      <c r="K75" s="5"/>
      <c r="L75" s="5"/>
      <c r="M75" s="211"/>
      <c r="N75" s="5"/>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row>
    <row r="76" spans="1:182" ht="17.25">
      <c r="A76" s="18"/>
      <c r="B76" s="18"/>
      <c r="C76" s="18"/>
      <c r="D76" s="245"/>
      <c r="E76" s="5" t="s">
        <v>0</v>
      </c>
      <c r="F76" s="238">
        <f>IF(Menu!I10="","",Menu!I10)</f>
      </c>
      <c r="G76" s="5"/>
      <c r="H76" s="5"/>
      <c r="I76" s="5"/>
      <c r="J76" s="5" t="s">
        <v>9</v>
      </c>
      <c r="K76" s="5"/>
      <c r="L76" s="5"/>
      <c r="M76" s="238">
        <f>B9</f>
        <v>0</v>
      </c>
      <c r="N76" s="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row>
    <row r="77" spans="1:182" ht="17.25">
      <c r="A77" s="18"/>
      <c r="B77" s="18"/>
      <c r="C77" s="18"/>
      <c r="D77" s="245"/>
      <c r="E77" s="5"/>
      <c r="F77" s="5"/>
      <c r="G77" s="5"/>
      <c r="H77" s="5"/>
      <c r="I77" s="5"/>
      <c r="J77" s="5" t="s">
        <v>10</v>
      </c>
      <c r="K77" s="5"/>
      <c r="L77" s="5"/>
      <c r="M77" s="238">
        <f>M66</f>
        <v>0</v>
      </c>
      <c r="N77" s="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row>
    <row r="78" spans="1:182" ht="17.25">
      <c r="A78" s="18"/>
      <c r="B78" s="18"/>
      <c r="C78" s="18"/>
      <c r="D78" s="245"/>
      <c r="E78" s="9" t="s">
        <v>11</v>
      </c>
      <c r="F78" s="239">
        <f>IF($F$18="","",$F$18)</f>
      </c>
      <c r="G78" s="418"/>
      <c r="H78" s="5"/>
      <c r="I78" s="5"/>
      <c r="J78" s="5" t="s">
        <v>12</v>
      </c>
      <c r="K78" s="5"/>
      <c r="L78" s="5"/>
      <c r="M78" s="238">
        <f>M76+M77</f>
        <v>0</v>
      </c>
      <c r="N78" s="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row>
    <row r="79" spans="1:182" ht="17.25">
      <c r="A79" s="18"/>
      <c r="B79" s="18"/>
      <c r="C79" s="18"/>
      <c r="D79" s="245"/>
      <c r="E79" s="5"/>
      <c r="F79" s="5"/>
      <c r="G79" s="5"/>
      <c r="H79" s="5"/>
      <c r="I79" s="5"/>
      <c r="J79" s="5" t="s">
        <v>13</v>
      </c>
      <c r="K79" s="5"/>
      <c r="L79" s="5"/>
      <c r="M79" s="239">
        <f>IF($M$19="","",$M$19)</f>
        <v>12</v>
      </c>
      <c r="N79" s="5"/>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row>
    <row r="80" spans="1:182" ht="17.25">
      <c r="A80" s="18"/>
      <c r="B80" s="18"/>
      <c r="C80" s="18"/>
      <c r="D80" s="245"/>
      <c r="E80" s="240"/>
      <c r="F80" s="240"/>
      <c r="G80" s="240"/>
      <c r="H80" s="5"/>
      <c r="I80" s="5"/>
      <c r="J80" s="5"/>
      <c r="K80" s="5"/>
      <c r="L80" s="5"/>
      <c r="M80" s="5"/>
      <c r="N80" s="5"/>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row>
    <row r="81" spans="1:182" ht="17.25">
      <c r="A81" s="18"/>
      <c r="B81" s="18"/>
      <c r="C81" s="18"/>
      <c r="D81" s="245"/>
      <c r="E81" s="5" t="s">
        <v>14</v>
      </c>
      <c r="F81" s="5"/>
      <c r="G81" s="5"/>
      <c r="H81" s="10" t="s">
        <v>15</v>
      </c>
      <c r="I81" s="10" t="s">
        <v>1</v>
      </c>
      <c r="J81" s="10" t="s">
        <v>16</v>
      </c>
      <c r="K81" s="11" t="s">
        <v>17</v>
      </c>
      <c r="L81" s="12"/>
      <c r="M81" s="5"/>
      <c r="N81" s="5"/>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row>
    <row r="82" spans="1:182" ht="18">
      <c r="A82" s="18"/>
      <c r="B82" s="18"/>
      <c r="C82" s="18"/>
      <c r="D82" s="245"/>
      <c r="E82" s="10" t="s">
        <v>1</v>
      </c>
      <c r="F82" s="10" t="s">
        <v>2</v>
      </c>
      <c r="G82" s="5"/>
      <c r="H82" s="13">
        <f>M76</f>
        <v>0</v>
      </c>
      <c r="I82" s="14">
        <f>E83</f>
        <v>0</v>
      </c>
      <c r="J82" s="13">
        <f>H82*I82</f>
        <v>0</v>
      </c>
      <c r="K82" s="555">
        <f>IF(F76="","",M77+J82)</f>
      </c>
      <c r="L82" s="545"/>
      <c r="M82" s="5"/>
      <c r="N82" s="5"/>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row>
    <row r="83" spans="1:182" ht="18">
      <c r="A83" s="18"/>
      <c r="B83" s="18"/>
      <c r="C83" s="18"/>
      <c r="D83" s="245"/>
      <c r="E83" s="10"/>
      <c r="F83" s="10"/>
      <c r="G83" s="5"/>
      <c r="H83" s="5"/>
      <c r="I83" s="5"/>
      <c r="J83" s="5"/>
      <c r="K83" s="5"/>
      <c r="L83" s="5"/>
      <c r="M83" s="5"/>
      <c r="N83" s="5"/>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row>
    <row r="84" spans="1:182" ht="17.25">
      <c r="A84" s="18"/>
      <c r="B84" s="18"/>
      <c r="C84" s="18"/>
      <c r="D84" s="245"/>
      <c r="E84" s="5"/>
      <c r="F84" s="5"/>
      <c r="G84" s="5"/>
      <c r="H84" s="10" t="s">
        <v>13</v>
      </c>
      <c r="I84" s="10" t="s">
        <v>2</v>
      </c>
      <c r="J84" s="11" t="s">
        <v>18</v>
      </c>
      <c r="K84" s="12"/>
      <c r="L84" s="10" t="s">
        <v>19</v>
      </c>
      <c r="M84" s="11" t="s">
        <v>20</v>
      </c>
      <c r="N84" s="12"/>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row>
    <row r="85" spans="1:182" ht="17.25">
      <c r="A85" s="18"/>
      <c r="B85" s="18"/>
      <c r="C85" s="18"/>
      <c r="D85" s="245"/>
      <c r="E85" s="5"/>
      <c r="F85" s="5"/>
      <c r="G85" s="5"/>
      <c r="H85" s="10">
        <f>M79</f>
        <v>12</v>
      </c>
      <c r="I85" s="14">
        <f>F83</f>
        <v>0</v>
      </c>
      <c r="J85" s="19"/>
      <c r="K85" s="20">
        <f>H85-2</f>
        <v>10</v>
      </c>
      <c r="L85" s="13">
        <f>K85*I85</f>
        <v>0</v>
      </c>
      <c r="M85" s="15"/>
      <c r="N85" s="16">
        <f>IF(F76="","",L85+1)</f>
      </c>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row>
    <row r="86" spans="1:182" ht="18" thickBot="1">
      <c r="A86" s="18"/>
      <c r="B86" s="18"/>
      <c r="C86" s="18"/>
      <c r="D86" s="245"/>
      <c r="E86" s="21"/>
      <c r="F86" s="21"/>
      <c r="G86" s="21"/>
      <c r="H86" s="21"/>
      <c r="I86" s="21"/>
      <c r="J86" s="21"/>
      <c r="K86" s="21"/>
      <c r="L86" s="21"/>
      <c r="M86" s="21" t="s">
        <v>215</v>
      </c>
      <c r="N86" s="21"/>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row>
    <row r="87" spans="1:182" ht="17.25">
      <c r="A87" s="18"/>
      <c r="B87" s="18"/>
      <c r="C87" s="18"/>
      <c r="D87" s="245"/>
      <c r="E87" s="5"/>
      <c r="F87" s="5"/>
      <c r="G87" s="5"/>
      <c r="H87" s="5"/>
      <c r="I87" s="5"/>
      <c r="J87" s="5"/>
      <c r="K87" s="5"/>
      <c r="L87" s="5"/>
      <c r="M87" s="5"/>
      <c r="N87" s="5"/>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row>
    <row r="88" spans="1:182" ht="17.25">
      <c r="A88" s="18"/>
      <c r="B88" s="18"/>
      <c r="C88" s="18"/>
      <c r="D88" s="245"/>
      <c r="E88" s="5" t="s">
        <v>0</v>
      </c>
      <c r="F88" s="238">
        <f>IF(Menu!J10="","",Menu!J10)</f>
      </c>
      <c r="G88" s="5"/>
      <c r="H88" s="5"/>
      <c r="I88" s="5"/>
      <c r="J88" s="5" t="s">
        <v>9</v>
      </c>
      <c r="K88" s="5"/>
      <c r="L88" s="5"/>
      <c r="M88" s="238">
        <f>B10</f>
        <v>0</v>
      </c>
      <c r="N88" s="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row>
    <row r="89" spans="1:182" ht="17.25">
      <c r="A89" s="18"/>
      <c r="B89" s="18"/>
      <c r="C89" s="18"/>
      <c r="D89" s="245"/>
      <c r="E89" s="5"/>
      <c r="F89" s="5"/>
      <c r="G89" s="5"/>
      <c r="H89" s="5"/>
      <c r="I89" s="5"/>
      <c r="J89" s="5" t="s">
        <v>10</v>
      </c>
      <c r="K89" s="5"/>
      <c r="L89" s="5"/>
      <c r="M89" s="238">
        <f>M78</f>
        <v>0</v>
      </c>
      <c r="N89" s="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row>
    <row r="90" spans="1:182" ht="17.25">
      <c r="A90" s="18"/>
      <c r="B90" s="18"/>
      <c r="C90" s="18"/>
      <c r="D90" s="245"/>
      <c r="E90" s="9" t="s">
        <v>11</v>
      </c>
      <c r="F90" s="239">
        <f>IF($F$18="","",$F$18)</f>
      </c>
      <c r="G90" s="418"/>
      <c r="H90" s="5"/>
      <c r="I90" s="5"/>
      <c r="J90" s="5" t="s">
        <v>12</v>
      </c>
      <c r="K90" s="5"/>
      <c r="L90" s="5"/>
      <c r="M90" s="238">
        <f>M88+M89</f>
        <v>0</v>
      </c>
      <c r="N90" s="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row>
    <row r="91" spans="1:182" ht="17.25">
      <c r="A91" s="18"/>
      <c r="B91" s="18"/>
      <c r="C91" s="18"/>
      <c r="D91" s="245"/>
      <c r="E91" s="5"/>
      <c r="F91" s="5"/>
      <c r="G91" s="5"/>
      <c r="H91" s="5"/>
      <c r="I91" s="5"/>
      <c r="J91" s="5" t="s">
        <v>13</v>
      </c>
      <c r="K91" s="5"/>
      <c r="L91" s="5"/>
      <c r="M91" s="239">
        <f>IF($M$19="","",$M$19)</f>
        <v>12</v>
      </c>
      <c r="N91" s="5"/>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row>
    <row r="92" spans="1:182" ht="17.25">
      <c r="A92" s="18"/>
      <c r="B92" s="18"/>
      <c r="C92" s="18"/>
      <c r="D92" s="245"/>
      <c r="E92" s="240"/>
      <c r="F92" s="240"/>
      <c r="G92" s="240"/>
      <c r="H92" s="5"/>
      <c r="I92" s="5"/>
      <c r="J92" s="5"/>
      <c r="K92" s="5"/>
      <c r="L92" s="5"/>
      <c r="M92" s="5"/>
      <c r="N92" s="5"/>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row>
    <row r="93" spans="1:182" ht="17.25">
      <c r="A93" s="18"/>
      <c r="B93" s="18"/>
      <c r="C93" s="18"/>
      <c r="D93" s="245"/>
      <c r="E93" s="5" t="s">
        <v>14</v>
      </c>
      <c r="F93" s="5"/>
      <c r="G93" s="5"/>
      <c r="H93" s="10" t="s">
        <v>15</v>
      </c>
      <c r="I93" s="10" t="s">
        <v>1</v>
      </c>
      <c r="J93" s="10" t="s">
        <v>16</v>
      </c>
      <c r="K93" s="11" t="s">
        <v>17</v>
      </c>
      <c r="L93" s="12"/>
      <c r="M93" s="5"/>
      <c r="N93" s="5"/>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row>
    <row r="94" spans="1:182" ht="17.25">
      <c r="A94" s="18"/>
      <c r="B94" s="18"/>
      <c r="C94" s="18"/>
      <c r="D94" s="245"/>
      <c r="E94" s="10" t="s">
        <v>1</v>
      </c>
      <c r="F94" s="10" t="s">
        <v>2</v>
      </c>
      <c r="G94" s="5"/>
      <c r="H94" s="13">
        <f>M88</f>
        <v>0</v>
      </c>
      <c r="I94" s="14">
        <f>E95</f>
        <v>0</v>
      </c>
      <c r="J94" s="13">
        <f>H94*I94</f>
        <v>0</v>
      </c>
      <c r="K94" s="555">
        <f>IF(F88="","",M89+J94)</f>
      </c>
      <c r="L94" s="545"/>
      <c r="M94" s="5"/>
      <c r="N94" s="5"/>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row>
    <row r="95" spans="1:182" ht="17.25">
      <c r="A95" s="18"/>
      <c r="B95" s="18"/>
      <c r="C95" s="18"/>
      <c r="D95" s="245"/>
      <c r="E95" s="10"/>
      <c r="F95" s="10"/>
      <c r="G95" s="5"/>
      <c r="H95" s="5"/>
      <c r="I95" s="5"/>
      <c r="J95" s="5"/>
      <c r="K95" s="5"/>
      <c r="L95" s="5"/>
      <c r="M95" s="5"/>
      <c r="N95" s="5"/>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row>
    <row r="96" spans="1:182" ht="17.25">
      <c r="A96" s="18"/>
      <c r="B96" s="18"/>
      <c r="C96" s="18"/>
      <c r="D96" s="245"/>
      <c r="E96" s="5"/>
      <c r="F96" s="5"/>
      <c r="G96" s="5"/>
      <c r="H96" s="10" t="s">
        <v>13</v>
      </c>
      <c r="I96" s="10" t="s">
        <v>2</v>
      </c>
      <c r="J96" s="11" t="s">
        <v>18</v>
      </c>
      <c r="K96" s="12"/>
      <c r="L96" s="10" t="s">
        <v>19</v>
      </c>
      <c r="M96" s="11" t="s">
        <v>20</v>
      </c>
      <c r="N96" s="12"/>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row>
    <row r="97" spans="1:182" ht="17.25">
      <c r="A97" s="18"/>
      <c r="B97" s="18"/>
      <c r="C97" s="18"/>
      <c r="D97" s="245"/>
      <c r="E97" s="5"/>
      <c r="F97" s="5"/>
      <c r="G97" s="5"/>
      <c r="H97" s="10">
        <f>M91</f>
        <v>12</v>
      </c>
      <c r="I97" s="14">
        <f>F95</f>
        <v>0</v>
      </c>
      <c r="J97" s="19"/>
      <c r="K97" s="20">
        <f>H97-2</f>
        <v>10</v>
      </c>
      <c r="L97" s="13">
        <f>K97*I97</f>
        <v>0</v>
      </c>
      <c r="M97" s="15"/>
      <c r="N97" s="16">
        <f>IF(F88="","",L97+1)</f>
      </c>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row>
    <row r="98" spans="1:182" ht="17.25">
      <c r="A98" s="18"/>
      <c r="B98" s="18"/>
      <c r="C98" s="18"/>
      <c r="D98" s="245"/>
      <c r="E98" s="240"/>
      <c r="F98" s="240"/>
      <c r="G98" s="240"/>
      <c r="H98" s="240"/>
      <c r="I98" s="240"/>
      <c r="J98" s="240"/>
      <c r="K98" s="240"/>
      <c r="L98" s="240"/>
      <c r="M98" s="241" t="s">
        <v>215</v>
      </c>
      <c r="N98" s="240"/>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row>
    <row r="99" spans="1:182" ht="15">
      <c r="A99" s="18"/>
      <c r="B99" s="18"/>
      <c r="C99" s="18"/>
      <c r="D99" s="245"/>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row>
    <row r="100" spans="1:182" ht="15">
      <c r="A100" s="18"/>
      <c r="B100" s="18"/>
      <c r="C100" s="18"/>
      <c r="D100" s="245"/>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row>
    <row r="101" spans="1:182" ht="15">
      <c r="A101" s="18"/>
      <c r="B101" s="18"/>
      <c r="C101" s="18"/>
      <c r="D101" s="245"/>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row>
    <row r="102" spans="1:182" ht="15">
      <c r="A102" s="18"/>
      <c r="B102" s="18"/>
      <c r="C102" s="18"/>
      <c r="D102" s="245"/>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row>
    <row r="103" spans="1:182" ht="15">
      <c r="A103" s="18"/>
      <c r="B103" s="18"/>
      <c r="C103" s="18"/>
      <c r="D103" s="245"/>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row>
    <row r="104" spans="1:182" ht="15">
      <c r="A104" s="18"/>
      <c r="B104" s="18"/>
      <c r="C104" s="18"/>
      <c r="D104" s="245"/>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row>
    <row r="105" spans="1:182" ht="15">
      <c r="A105" s="18"/>
      <c r="B105" s="18"/>
      <c r="C105" s="18"/>
      <c r="D105" s="245"/>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row>
    <row r="106" spans="1:182" ht="15">
      <c r="A106" s="18"/>
      <c r="B106" s="18"/>
      <c r="C106" s="18"/>
      <c r="D106" s="245"/>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row>
    <row r="107" spans="1:182" ht="15">
      <c r="A107" s="18"/>
      <c r="B107" s="18"/>
      <c r="C107" s="18"/>
      <c r="D107" s="245"/>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row>
    <row r="108" spans="1:182" ht="15">
      <c r="A108" s="18"/>
      <c r="B108" s="18"/>
      <c r="C108" s="18"/>
      <c r="D108" s="245"/>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row>
    <row r="109" spans="1:182" ht="15">
      <c r="A109" s="18"/>
      <c r="B109" s="18"/>
      <c r="C109" s="18"/>
      <c r="D109" s="245"/>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row>
    <row r="110" spans="1:182" ht="15">
      <c r="A110" s="18"/>
      <c r="B110" s="18"/>
      <c r="C110" s="18"/>
      <c r="D110" s="245"/>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row>
    <row r="111" spans="1:182" ht="15">
      <c r="A111" s="18"/>
      <c r="B111" s="18"/>
      <c r="C111" s="18"/>
      <c r="D111" s="245"/>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row>
    <row r="112" spans="1:182" ht="15">
      <c r="A112" s="18"/>
      <c r="B112" s="18"/>
      <c r="C112" s="18"/>
      <c r="D112" s="245"/>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row>
    <row r="113" spans="1:182" ht="15">
      <c r="A113" s="18"/>
      <c r="B113" s="18"/>
      <c r="C113" s="18"/>
      <c r="D113" s="245"/>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row>
    <row r="114" spans="1:182" ht="15">
      <c r="A114" s="18"/>
      <c r="B114" s="18"/>
      <c r="C114" s="18"/>
      <c r="D114" s="245"/>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row>
    <row r="115" spans="1:182" ht="15">
      <c r="A115" s="18"/>
      <c r="B115" s="18"/>
      <c r="C115" s="18"/>
      <c r="D115" s="245"/>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row>
    <row r="116" spans="1:182" ht="15">
      <c r="A116" s="18"/>
      <c r="B116" s="18"/>
      <c r="C116" s="18"/>
      <c r="D116" s="245"/>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row>
    <row r="117" spans="1:182" ht="15">
      <c r="A117" s="18"/>
      <c r="B117" s="18"/>
      <c r="C117" s="18"/>
      <c r="D117" s="245"/>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row>
    <row r="118" spans="1:182" ht="15">
      <c r="A118" s="18"/>
      <c r="B118" s="18"/>
      <c r="C118" s="18"/>
      <c r="D118" s="245"/>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row>
    <row r="119" spans="1:182" ht="15">
      <c r="A119" s="18"/>
      <c r="B119" s="18"/>
      <c r="C119" s="18"/>
      <c r="D119" s="245"/>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row>
    <row r="120" spans="1:182" ht="15">
      <c r="A120" s="18"/>
      <c r="B120" s="18"/>
      <c r="C120" s="18"/>
      <c r="D120" s="245"/>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row>
    <row r="121" spans="1:182" ht="15">
      <c r="A121" s="18"/>
      <c r="B121" s="18"/>
      <c r="C121" s="18"/>
      <c r="D121" s="245"/>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row>
    <row r="122" spans="1:182" ht="15">
      <c r="A122" s="18"/>
      <c r="B122" s="18"/>
      <c r="C122" s="18"/>
      <c r="D122" s="245"/>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row>
    <row r="123" spans="1:182" ht="15">
      <c r="A123" s="18"/>
      <c r="B123" s="18"/>
      <c r="C123" s="18"/>
      <c r="D123" s="245"/>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row>
    <row r="124" spans="1:182" ht="15">
      <c r="A124" s="18"/>
      <c r="B124" s="18"/>
      <c r="C124" s="18"/>
      <c r="D124" s="245"/>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row>
    <row r="125" spans="1:182" ht="15">
      <c r="A125" s="18"/>
      <c r="B125" s="18"/>
      <c r="C125" s="18"/>
      <c r="D125" s="245"/>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row>
    <row r="126" spans="1:182" ht="15">
      <c r="A126" s="18"/>
      <c r="B126" s="18"/>
      <c r="C126" s="18"/>
      <c r="D126" s="245"/>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row>
    <row r="127" spans="1:182" ht="15">
      <c r="A127" s="18"/>
      <c r="B127" s="18"/>
      <c r="C127" s="18"/>
      <c r="D127" s="245"/>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row>
    <row r="128" spans="1:182" ht="15">
      <c r="A128" s="18"/>
      <c r="B128" s="18"/>
      <c r="C128" s="18"/>
      <c r="D128" s="245"/>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row>
    <row r="129" spans="1:182" ht="15">
      <c r="A129" s="18"/>
      <c r="B129" s="18"/>
      <c r="C129" s="18"/>
      <c r="D129" s="245"/>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row>
    <row r="130" spans="1:182" ht="15">
      <c r="A130" s="18"/>
      <c r="B130" s="18"/>
      <c r="C130" s="18"/>
      <c r="D130" s="245"/>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row>
    <row r="131" spans="1:182" ht="15">
      <c r="A131" s="18"/>
      <c r="B131" s="18"/>
      <c r="C131" s="18"/>
      <c r="D131" s="245"/>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row>
    <row r="132" spans="1:182" ht="15">
      <c r="A132" s="18"/>
      <c r="B132" s="18"/>
      <c r="C132" s="18"/>
      <c r="D132" s="245"/>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row>
    <row r="133" spans="1:182" ht="15">
      <c r="A133" s="18"/>
      <c r="B133" s="18"/>
      <c r="C133" s="18"/>
      <c r="D133" s="245"/>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row>
    <row r="134" spans="1:182" ht="15">
      <c r="A134" s="18"/>
      <c r="B134" s="18"/>
      <c r="C134" s="18"/>
      <c r="D134" s="245"/>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row>
    <row r="135" spans="1:182" ht="15">
      <c r="A135" s="18"/>
      <c r="B135" s="18"/>
      <c r="C135" s="18"/>
      <c r="D135" s="245"/>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row>
    <row r="136" spans="1:182" ht="15">
      <c r="A136" s="18"/>
      <c r="B136" s="18"/>
      <c r="C136" s="18"/>
      <c r="D136" s="245"/>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row>
    <row r="137" spans="1:182" ht="15">
      <c r="A137" s="18"/>
      <c r="B137" s="18"/>
      <c r="C137" s="18"/>
      <c r="D137" s="245"/>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row>
    <row r="138" spans="1:182" ht="15">
      <c r="A138" s="18"/>
      <c r="B138" s="18"/>
      <c r="C138" s="18"/>
      <c r="D138" s="245"/>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row>
    <row r="139" spans="1:182" ht="15">
      <c r="A139" s="18"/>
      <c r="B139" s="18"/>
      <c r="C139" s="18"/>
      <c r="D139" s="245"/>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row>
    <row r="140" spans="1:182" ht="15">
      <c r="A140" s="18"/>
      <c r="B140" s="18"/>
      <c r="C140" s="18"/>
      <c r="D140" s="245"/>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row>
    <row r="141" spans="1:182" ht="15">
      <c r="A141" s="18"/>
      <c r="B141" s="18"/>
      <c r="C141" s="18"/>
      <c r="D141" s="245"/>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row>
    <row r="142" spans="1:182" ht="15">
      <c r="A142" s="18"/>
      <c r="B142" s="18"/>
      <c r="C142" s="18"/>
      <c r="D142" s="245"/>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row>
    <row r="143" spans="1:182" ht="15">
      <c r="A143" s="18"/>
      <c r="B143" s="18"/>
      <c r="C143" s="18"/>
      <c r="D143" s="245"/>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row>
    <row r="144" spans="1:182" ht="15">
      <c r="A144" s="18"/>
      <c r="B144" s="18"/>
      <c r="C144" s="18"/>
      <c r="D144" s="245"/>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row>
    <row r="145" spans="1:182" ht="15">
      <c r="A145" s="18"/>
      <c r="B145" s="18"/>
      <c r="C145" s="18"/>
      <c r="D145" s="245"/>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row>
    <row r="146" spans="1:182" ht="15">
      <c r="A146" s="18"/>
      <c r="B146" s="18"/>
      <c r="C146" s="18"/>
      <c r="D146" s="245"/>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row>
    <row r="147" spans="1:182" ht="15">
      <c r="A147" s="18"/>
      <c r="B147" s="18"/>
      <c r="C147" s="18"/>
      <c r="D147" s="245"/>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row>
    <row r="148" spans="1:182" ht="15">
      <c r="A148" s="18"/>
      <c r="B148" s="18"/>
      <c r="C148" s="18"/>
      <c r="D148" s="245"/>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row>
    <row r="149" spans="1:182" ht="15">
      <c r="A149" s="18"/>
      <c r="B149" s="18"/>
      <c r="C149" s="18"/>
      <c r="D149" s="245"/>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row>
    <row r="150" spans="1:182" ht="15">
      <c r="A150" s="18"/>
      <c r="B150" s="18"/>
      <c r="C150" s="18"/>
      <c r="D150" s="245"/>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row>
    <row r="151" spans="1:182" ht="15">
      <c r="A151" s="18"/>
      <c r="B151" s="18"/>
      <c r="C151" s="18"/>
      <c r="D151" s="245"/>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row>
    <row r="152" spans="1:182" ht="15">
      <c r="A152" s="18"/>
      <c r="B152" s="18"/>
      <c r="C152" s="18"/>
      <c r="D152" s="245"/>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row>
    <row r="153" spans="1:182" ht="15">
      <c r="A153" s="18"/>
      <c r="B153" s="18"/>
      <c r="C153" s="18"/>
      <c r="D153" s="245"/>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row>
    <row r="154" spans="1:182" ht="15">
      <c r="A154" s="18"/>
      <c r="B154" s="18"/>
      <c r="C154" s="18"/>
      <c r="D154" s="245"/>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row>
    <row r="155" spans="1:182" ht="15">
      <c r="A155" s="18"/>
      <c r="B155" s="18"/>
      <c r="C155" s="18"/>
      <c r="D155" s="245"/>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row>
    <row r="156" spans="1:182" ht="15">
      <c r="A156" s="18"/>
      <c r="B156" s="18"/>
      <c r="C156" s="18"/>
      <c r="D156" s="245"/>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row>
    <row r="157" spans="1:182" ht="15">
      <c r="A157" s="18"/>
      <c r="B157" s="18"/>
      <c r="C157" s="18"/>
      <c r="D157" s="245"/>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row>
    <row r="158" spans="1:182" ht="15">
      <c r="A158" s="18"/>
      <c r="B158" s="18"/>
      <c r="C158" s="18"/>
      <c r="D158" s="245"/>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row>
    <row r="159" spans="1:182" ht="15">
      <c r="A159" s="18"/>
      <c r="B159" s="18"/>
      <c r="C159" s="18"/>
      <c r="D159" s="245"/>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row>
    <row r="160" spans="1:182" ht="15">
      <c r="A160" s="18"/>
      <c r="B160" s="18"/>
      <c r="C160" s="18"/>
      <c r="D160" s="245"/>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row>
    <row r="161" spans="1:182" ht="15">
      <c r="A161" s="18"/>
      <c r="B161" s="18"/>
      <c r="C161" s="18"/>
      <c r="D161" s="245"/>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row>
    <row r="162" spans="1:182" ht="15">
      <c r="A162" s="18"/>
      <c r="B162" s="18"/>
      <c r="C162" s="18"/>
      <c r="D162" s="245"/>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row>
    <row r="163" spans="1:182" ht="15">
      <c r="A163" s="18"/>
      <c r="B163" s="18"/>
      <c r="C163" s="18"/>
      <c r="D163" s="245"/>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row>
    <row r="164" spans="1:182" ht="15">
      <c r="A164" s="18"/>
      <c r="B164" s="18"/>
      <c r="C164" s="18"/>
      <c r="D164" s="245"/>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row>
    <row r="165" spans="1:182" ht="15">
      <c r="A165" s="18"/>
      <c r="B165" s="18"/>
      <c r="C165" s="18"/>
      <c r="D165" s="245"/>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row>
    <row r="166" spans="1:182" ht="15">
      <c r="A166" s="18"/>
      <c r="B166" s="18"/>
      <c r="C166" s="18"/>
      <c r="D166" s="245"/>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row>
    <row r="167" spans="1:182" ht="15">
      <c r="A167" s="18"/>
      <c r="B167" s="18"/>
      <c r="C167" s="18"/>
      <c r="D167" s="245"/>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row>
    <row r="168" spans="1:182" ht="15">
      <c r="A168" s="18"/>
      <c r="B168" s="18"/>
      <c r="C168" s="18"/>
      <c r="D168" s="245"/>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row>
    <row r="169" spans="1:182" ht="15">
      <c r="A169" s="18"/>
      <c r="B169" s="18"/>
      <c r="C169" s="18"/>
      <c r="D169" s="245"/>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row>
    <row r="170" spans="1:182" ht="15">
      <c r="A170" s="18"/>
      <c r="B170" s="18"/>
      <c r="C170" s="18"/>
      <c r="D170" s="245"/>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row>
    <row r="171" spans="1:182" ht="15">
      <c r="A171" s="18"/>
      <c r="B171" s="18"/>
      <c r="C171" s="18"/>
      <c r="D171" s="245"/>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row>
    <row r="172" spans="1:182" ht="15">
      <c r="A172" s="18"/>
      <c r="B172" s="18"/>
      <c r="C172" s="18"/>
      <c r="D172" s="245"/>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row>
    <row r="173" spans="1:182" ht="15">
      <c r="A173" s="18"/>
      <c r="B173" s="18"/>
      <c r="C173" s="18"/>
      <c r="D173" s="245"/>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row>
    <row r="174" spans="1:182" ht="15">
      <c r="A174" s="18"/>
      <c r="B174" s="18"/>
      <c r="C174" s="18"/>
      <c r="D174" s="245"/>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row>
    <row r="175" spans="1:182" ht="15">
      <c r="A175" s="18"/>
      <c r="B175" s="18"/>
      <c r="C175" s="18"/>
      <c r="D175" s="245"/>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row>
    <row r="176" spans="1:182" ht="15">
      <c r="A176" s="18"/>
      <c r="B176" s="18"/>
      <c r="C176" s="18"/>
      <c r="D176" s="245"/>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row>
    <row r="177" spans="1:182" ht="15">
      <c r="A177" s="18"/>
      <c r="B177" s="18"/>
      <c r="C177" s="18"/>
      <c r="D177" s="245"/>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row>
    <row r="178" spans="1:182" ht="15">
      <c r="A178" s="18"/>
      <c r="B178" s="18"/>
      <c r="C178" s="18"/>
      <c r="D178" s="245"/>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row>
    <row r="179" spans="1:182" ht="15">
      <c r="A179" s="18"/>
      <c r="B179" s="18"/>
      <c r="C179" s="18"/>
      <c r="D179" s="245"/>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row>
    <row r="180" spans="1:182" ht="15">
      <c r="A180" s="18"/>
      <c r="B180" s="18"/>
      <c r="C180" s="18"/>
      <c r="D180" s="245"/>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row>
    <row r="181" spans="1:182" ht="15">
      <c r="A181" s="18"/>
      <c r="B181" s="18"/>
      <c r="C181" s="18"/>
      <c r="D181" s="245"/>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row>
    <row r="182" spans="1:182" ht="15">
      <c r="A182" s="18"/>
      <c r="B182" s="18"/>
      <c r="C182" s="18"/>
      <c r="D182" s="245"/>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row>
    <row r="183" spans="1:182" ht="15">
      <c r="A183" s="18"/>
      <c r="B183" s="18"/>
      <c r="C183" s="18"/>
      <c r="D183" s="245"/>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row>
    <row r="184" spans="1:182" ht="15">
      <c r="A184" s="18"/>
      <c r="B184" s="18"/>
      <c r="C184" s="18"/>
      <c r="D184" s="245"/>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row>
    <row r="185" spans="1:182" ht="15">
      <c r="A185" s="18"/>
      <c r="B185" s="18"/>
      <c r="C185" s="18"/>
      <c r="D185" s="245"/>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row>
    <row r="186" spans="1:182" ht="15">
      <c r="A186" s="18"/>
      <c r="B186" s="18"/>
      <c r="C186" s="18"/>
      <c r="D186" s="245"/>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row>
    <row r="187" spans="1:182" ht="15">
      <c r="A187" s="18"/>
      <c r="B187" s="18"/>
      <c r="C187" s="18"/>
      <c r="D187" s="245"/>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row>
    <row r="188" spans="1:182" ht="15">
      <c r="A188" s="18"/>
      <c r="B188" s="18"/>
      <c r="C188" s="18"/>
      <c r="D188" s="245"/>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row>
    <row r="189" spans="1:182" ht="15">
      <c r="A189" s="18"/>
      <c r="B189" s="18"/>
      <c r="C189" s="18"/>
      <c r="D189" s="245"/>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row>
    <row r="190" spans="1:182" ht="15">
      <c r="A190" s="18"/>
      <c r="B190" s="18"/>
      <c r="C190" s="18"/>
      <c r="D190" s="245"/>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row>
    <row r="191" spans="1:182" ht="15">
      <c r="A191" s="18"/>
      <c r="B191" s="18"/>
      <c r="C191" s="18"/>
      <c r="D191" s="245"/>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row>
    <row r="192" spans="1:182" ht="15">
      <c r="A192" s="18"/>
      <c r="B192" s="18"/>
      <c r="C192" s="18"/>
      <c r="D192" s="245"/>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row>
    <row r="193" spans="1:182" ht="15">
      <c r="A193" s="18"/>
      <c r="B193" s="18"/>
      <c r="C193" s="18"/>
      <c r="D193" s="245"/>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row>
    <row r="194" spans="1:182" ht="15">
      <c r="A194" s="18"/>
      <c r="B194" s="18"/>
      <c r="C194" s="18"/>
      <c r="D194" s="245"/>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row>
    <row r="195" spans="1:182" ht="15">
      <c r="A195" s="18"/>
      <c r="B195" s="18"/>
      <c r="C195" s="18"/>
      <c r="D195" s="245"/>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c r="DZ195" s="18"/>
      <c r="EA195" s="18"/>
      <c r="EB195" s="18"/>
      <c r="EC195" s="18"/>
      <c r="ED195" s="18"/>
      <c r="EE195" s="18"/>
      <c r="EF195" s="18"/>
      <c r="EG195" s="18"/>
      <c r="EH195" s="18"/>
      <c r="EI195" s="18"/>
      <c r="EJ195" s="18"/>
      <c r="EK195" s="18"/>
      <c r="EL195" s="18"/>
      <c r="EM195" s="18"/>
      <c r="EN195" s="18"/>
      <c r="EO195" s="18"/>
      <c r="EP195" s="18"/>
      <c r="EQ195" s="18"/>
      <c r="ER195" s="18"/>
      <c r="ES195" s="18"/>
      <c r="ET195" s="18"/>
      <c r="EU195" s="18"/>
      <c r="EV195" s="18"/>
      <c r="EW195" s="18"/>
      <c r="EX195" s="18"/>
      <c r="EY195" s="18"/>
      <c r="EZ195" s="18"/>
      <c r="FA195" s="18"/>
      <c r="FB195" s="18"/>
      <c r="FC195" s="18"/>
      <c r="FD195" s="18"/>
      <c r="FE195" s="18"/>
      <c r="FF195" s="18"/>
      <c r="FG195" s="18"/>
      <c r="FH195" s="18"/>
      <c r="FI195" s="18"/>
      <c r="FJ195" s="18"/>
      <c r="FK195" s="18"/>
      <c r="FL195" s="18"/>
      <c r="FM195" s="18"/>
      <c r="FN195" s="18"/>
      <c r="FO195" s="18"/>
      <c r="FP195" s="18"/>
      <c r="FQ195" s="18"/>
      <c r="FR195" s="18"/>
      <c r="FS195" s="18"/>
      <c r="FT195" s="18"/>
      <c r="FU195" s="18"/>
      <c r="FV195" s="18"/>
      <c r="FW195" s="18"/>
      <c r="FX195" s="18"/>
      <c r="FY195" s="18"/>
      <c r="FZ195" s="18"/>
    </row>
    <row r="196" spans="1:182" ht="15">
      <c r="A196" s="18"/>
      <c r="B196" s="18"/>
      <c r="C196" s="18"/>
      <c r="D196" s="245"/>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8"/>
      <c r="EP196" s="18"/>
      <c r="EQ196" s="18"/>
      <c r="ER196" s="18"/>
      <c r="ES196" s="18"/>
      <c r="ET196" s="18"/>
      <c r="EU196" s="18"/>
      <c r="EV196" s="18"/>
      <c r="EW196" s="18"/>
      <c r="EX196" s="18"/>
      <c r="EY196" s="18"/>
      <c r="EZ196" s="18"/>
      <c r="FA196" s="18"/>
      <c r="FB196" s="18"/>
      <c r="FC196" s="18"/>
      <c r="FD196" s="18"/>
      <c r="FE196" s="18"/>
      <c r="FF196" s="18"/>
      <c r="FG196" s="18"/>
      <c r="FH196" s="18"/>
      <c r="FI196" s="18"/>
      <c r="FJ196" s="18"/>
      <c r="FK196" s="18"/>
      <c r="FL196" s="18"/>
      <c r="FM196" s="18"/>
      <c r="FN196" s="18"/>
      <c r="FO196" s="18"/>
      <c r="FP196" s="18"/>
      <c r="FQ196" s="18"/>
      <c r="FR196" s="18"/>
      <c r="FS196" s="18"/>
      <c r="FT196" s="18"/>
      <c r="FU196" s="18"/>
      <c r="FV196" s="18"/>
      <c r="FW196" s="18"/>
      <c r="FX196" s="18"/>
      <c r="FY196" s="18"/>
      <c r="FZ196" s="18"/>
    </row>
    <row r="197" spans="1:182" ht="15">
      <c r="A197" s="18"/>
      <c r="B197" s="18"/>
      <c r="C197" s="18"/>
      <c r="D197" s="245"/>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c r="EH197" s="18"/>
      <c r="EI197" s="18"/>
      <c r="EJ197" s="18"/>
      <c r="EK197" s="18"/>
      <c r="EL197" s="18"/>
      <c r="EM197" s="18"/>
      <c r="EN197" s="18"/>
      <c r="EO197" s="18"/>
      <c r="EP197" s="18"/>
      <c r="EQ197" s="18"/>
      <c r="ER197" s="18"/>
      <c r="ES197" s="18"/>
      <c r="ET197" s="18"/>
      <c r="EU197" s="18"/>
      <c r="EV197" s="18"/>
      <c r="EW197" s="18"/>
      <c r="EX197" s="18"/>
      <c r="EY197" s="18"/>
      <c r="EZ197" s="18"/>
      <c r="FA197" s="18"/>
      <c r="FB197" s="18"/>
      <c r="FC197" s="18"/>
      <c r="FD197" s="18"/>
      <c r="FE197" s="18"/>
      <c r="FF197" s="18"/>
      <c r="FG197" s="18"/>
      <c r="FH197" s="18"/>
      <c r="FI197" s="18"/>
      <c r="FJ197" s="18"/>
      <c r="FK197" s="18"/>
      <c r="FL197" s="18"/>
      <c r="FM197" s="18"/>
      <c r="FN197" s="18"/>
      <c r="FO197" s="18"/>
      <c r="FP197" s="18"/>
      <c r="FQ197" s="18"/>
      <c r="FR197" s="18"/>
      <c r="FS197" s="18"/>
      <c r="FT197" s="18"/>
      <c r="FU197" s="18"/>
      <c r="FV197" s="18"/>
      <c r="FW197" s="18"/>
      <c r="FX197" s="18"/>
      <c r="FY197" s="18"/>
      <c r="FZ197" s="18"/>
    </row>
    <row r="198" spans="1:182" ht="15">
      <c r="A198" s="18"/>
      <c r="B198" s="18"/>
      <c r="C198" s="18"/>
      <c r="D198" s="245"/>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c r="EN198" s="18"/>
      <c r="EO198" s="18"/>
      <c r="EP198" s="18"/>
      <c r="EQ198" s="18"/>
      <c r="ER198" s="18"/>
      <c r="ES198" s="18"/>
      <c r="ET198" s="18"/>
      <c r="EU198" s="18"/>
      <c r="EV198" s="18"/>
      <c r="EW198" s="18"/>
      <c r="EX198" s="18"/>
      <c r="EY198" s="18"/>
      <c r="EZ198" s="18"/>
      <c r="FA198" s="18"/>
      <c r="FB198" s="18"/>
      <c r="FC198" s="18"/>
      <c r="FD198" s="18"/>
      <c r="FE198" s="18"/>
      <c r="FF198" s="18"/>
      <c r="FG198" s="18"/>
      <c r="FH198" s="18"/>
      <c r="FI198" s="18"/>
      <c r="FJ198" s="18"/>
      <c r="FK198" s="18"/>
      <c r="FL198" s="18"/>
      <c r="FM198" s="18"/>
      <c r="FN198" s="18"/>
      <c r="FO198" s="18"/>
      <c r="FP198" s="18"/>
      <c r="FQ198" s="18"/>
      <c r="FR198" s="18"/>
      <c r="FS198" s="18"/>
      <c r="FT198" s="18"/>
      <c r="FU198" s="18"/>
      <c r="FV198" s="18"/>
      <c r="FW198" s="18"/>
      <c r="FX198" s="18"/>
      <c r="FY198" s="18"/>
      <c r="FZ198" s="18"/>
    </row>
    <row r="199" spans="1:182" ht="15">
      <c r="A199" s="18"/>
      <c r="B199" s="18"/>
      <c r="C199" s="18"/>
      <c r="D199" s="245"/>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c r="EN199" s="18"/>
      <c r="EO199" s="18"/>
      <c r="EP199" s="18"/>
      <c r="EQ199" s="18"/>
      <c r="ER199" s="18"/>
      <c r="ES199" s="18"/>
      <c r="ET199" s="18"/>
      <c r="EU199" s="18"/>
      <c r="EV199" s="18"/>
      <c r="EW199" s="18"/>
      <c r="EX199" s="18"/>
      <c r="EY199" s="18"/>
      <c r="EZ199" s="18"/>
      <c r="FA199" s="18"/>
      <c r="FB199" s="18"/>
      <c r="FC199" s="18"/>
      <c r="FD199" s="18"/>
      <c r="FE199" s="18"/>
      <c r="FF199" s="18"/>
      <c r="FG199" s="18"/>
      <c r="FH199" s="18"/>
      <c r="FI199" s="18"/>
      <c r="FJ199" s="18"/>
      <c r="FK199" s="18"/>
      <c r="FL199" s="18"/>
      <c r="FM199" s="18"/>
      <c r="FN199" s="18"/>
      <c r="FO199" s="18"/>
      <c r="FP199" s="18"/>
      <c r="FQ199" s="18"/>
      <c r="FR199" s="18"/>
      <c r="FS199" s="18"/>
      <c r="FT199" s="18"/>
      <c r="FU199" s="18"/>
      <c r="FV199" s="18"/>
      <c r="FW199" s="18"/>
      <c r="FX199" s="18"/>
      <c r="FY199" s="18"/>
      <c r="FZ199" s="18"/>
    </row>
    <row r="200" spans="1:182" ht="15">
      <c r="A200" s="18"/>
      <c r="B200" s="18"/>
      <c r="C200" s="18"/>
      <c r="D200" s="245"/>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c r="EH200" s="18"/>
      <c r="EI200" s="18"/>
      <c r="EJ200" s="18"/>
      <c r="EK200" s="18"/>
      <c r="EL200" s="18"/>
      <c r="EM200" s="18"/>
      <c r="EN200" s="18"/>
      <c r="EO200" s="18"/>
      <c r="EP200" s="18"/>
      <c r="EQ200" s="18"/>
      <c r="ER200" s="18"/>
      <c r="ES200" s="18"/>
      <c r="ET200" s="18"/>
      <c r="EU200" s="18"/>
      <c r="EV200" s="18"/>
      <c r="EW200" s="18"/>
      <c r="EX200" s="18"/>
      <c r="EY200" s="18"/>
      <c r="EZ200" s="18"/>
      <c r="FA200" s="18"/>
      <c r="FB200" s="18"/>
      <c r="FC200" s="18"/>
      <c r="FD200" s="18"/>
      <c r="FE200" s="18"/>
      <c r="FF200" s="18"/>
      <c r="FG200" s="18"/>
      <c r="FH200" s="18"/>
      <c r="FI200" s="18"/>
      <c r="FJ200" s="18"/>
      <c r="FK200" s="18"/>
      <c r="FL200" s="18"/>
      <c r="FM200" s="18"/>
      <c r="FN200" s="18"/>
      <c r="FO200" s="18"/>
      <c r="FP200" s="18"/>
      <c r="FQ200" s="18"/>
      <c r="FR200" s="18"/>
      <c r="FS200" s="18"/>
      <c r="FT200" s="18"/>
      <c r="FU200" s="18"/>
      <c r="FV200" s="18"/>
      <c r="FW200" s="18"/>
      <c r="FX200" s="18"/>
      <c r="FY200" s="18"/>
      <c r="FZ200" s="18"/>
    </row>
    <row r="201" spans="1:182" ht="15">
      <c r="A201" s="18"/>
      <c r="B201" s="18"/>
      <c r="C201" s="18"/>
      <c r="D201" s="245"/>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c r="EN201" s="18"/>
      <c r="EO201" s="18"/>
      <c r="EP201" s="18"/>
      <c r="EQ201" s="18"/>
      <c r="ER201" s="18"/>
      <c r="ES201" s="18"/>
      <c r="ET201" s="18"/>
      <c r="EU201" s="18"/>
      <c r="EV201" s="18"/>
      <c r="EW201" s="18"/>
      <c r="EX201" s="18"/>
      <c r="EY201" s="18"/>
      <c r="EZ201" s="18"/>
      <c r="FA201" s="18"/>
      <c r="FB201" s="18"/>
      <c r="FC201" s="18"/>
      <c r="FD201" s="18"/>
      <c r="FE201" s="18"/>
      <c r="FF201" s="18"/>
      <c r="FG201" s="18"/>
      <c r="FH201" s="18"/>
      <c r="FI201" s="18"/>
      <c r="FJ201" s="18"/>
      <c r="FK201" s="18"/>
      <c r="FL201" s="18"/>
      <c r="FM201" s="18"/>
      <c r="FN201" s="18"/>
      <c r="FO201" s="18"/>
      <c r="FP201" s="18"/>
      <c r="FQ201" s="18"/>
      <c r="FR201" s="18"/>
      <c r="FS201" s="18"/>
      <c r="FT201" s="18"/>
      <c r="FU201" s="18"/>
      <c r="FV201" s="18"/>
      <c r="FW201" s="18"/>
      <c r="FX201" s="18"/>
      <c r="FY201" s="18"/>
      <c r="FZ201" s="18"/>
    </row>
    <row r="202" spans="1:182" ht="15">
      <c r="A202" s="18"/>
      <c r="B202" s="18"/>
      <c r="C202" s="18"/>
      <c r="D202" s="245"/>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c r="EN202" s="18"/>
      <c r="EO202" s="18"/>
      <c r="EP202" s="18"/>
      <c r="EQ202" s="18"/>
      <c r="ER202" s="18"/>
      <c r="ES202" s="18"/>
      <c r="ET202" s="18"/>
      <c r="EU202" s="18"/>
      <c r="EV202" s="18"/>
      <c r="EW202" s="18"/>
      <c r="EX202" s="18"/>
      <c r="EY202" s="18"/>
      <c r="EZ202" s="18"/>
      <c r="FA202" s="18"/>
      <c r="FB202" s="18"/>
      <c r="FC202" s="18"/>
      <c r="FD202" s="18"/>
      <c r="FE202" s="18"/>
      <c r="FF202" s="18"/>
      <c r="FG202" s="18"/>
      <c r="FH202" s="18"/>
      <c r="FI202" s="18"/>
      <c r="FJ202" s="18"/>
      <c r="FK202" s="18"/>
      <c r="FL202" s="18"/>
      <c r="FM202" s="18"/>
      <c r="FN202" s="18"/>
      <c r="FO202" s="18"/>
      <c r="FP202" s="18"/>
      <c r="FQ202" s="18"/>
      <c r="FR202" s="18"/>
      <c r="FS202" s="18"/>
      <c r="FT202" s="18"/>
      <c r="FU202" s="18"/>
      <c r="FV202" s="18"/>
      <c r="FW202" s="18"/>
      <c r="FX202" s="18"/>
      <c r="FY202" s="18"/>
      <c r="FZ202" s="18"/>
    </row>
    <row r="203" spans="1:182" ht="15">
      <c r="A203" s="18"/>
      <c r="B203" s="18"/>
      <c r="C203" s="18"/>
      <c r="D203" s="245"/>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
      <c r="EE203" s="18"/>
      <c r="EF203" s="18"/>
      <c r="EG203" s="18"/>
      <c r="EH203" s="18"/>
      <c r="EI203" s="18"/>
      <c r="EJ203" s="18"/>
      <c r="EK203" s="18"/>
      <c r="EL203" s="18"/>
      <c r="EM203" s="18"/>
      <c r="EN203" s="18"/>
      <c r="EO203" s="18"/>
      <c r="EP203" s="18"/>
      <c r="EQ203" s="18"/>
      <c r="ER203" s="18"/>
      <c r="ES203" s="18"/>
      <c r="ET203" s="18"/>
      <c r="EU203" s="18"/>
      <c r="EV203" s="18"/>
      <c r="EW203" s="18"/>
      <c r="EX203" s="18"/>
      <c r="EY203" s="18"/>
      <c r="EZ203" s="18"/>
      <c r="FA203" s="18"/>
      <c r="FB203" s="18"/>
      <c r="FC203" s="18"/>
      <c r="FD203" s="18"/>
      <c r="FE203" s="18"/>
      <c r="FF203" s="18"/>
      <c r="FG203" s="18"/>
      <c r="FH203" s="18"/>
      <c r="FI203" s="18"/>
      <c r="FJ203" s="18"/>
      <c r="FK203" s="18"/>
      <c r="FL203" s="18"/>
      <c r="FM203" s="18"/>
      <c r="FN203" s="18"/>
      <c r="FO203" s="18"/>
      <c r="FP203" s="18"/>
      <c r="FQ203" s="18"/>
      <c r="FR203" s="18"/>
      <c r="FS203" s="18"/>
      <c r="FT203" s="18"/>
      <c r="FU203" s="18"/>
      <c r="FV203" s="18"/>
      <c r="FW203" s="18"/>
      <c r="FX203" s="18"/>
      <c r="FY203" s="18"/>
      <c r="FZ203" s="18"/>
    </row>
    <row r="204" spans="1:182" ht="15">
      <c r="A204" s="18"/>
      <c r="B204" s="18"/>
      <c r="C204" s="18"/>
      <c r="D204" s="245"/>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c r="EN204" s="18"/>
      <c r="EO204" s="18"/>
      <c r="EP204" s="18"/>
      <c r="EQ204" s="18"/>
      <c r="ER204" s="18"/>
      <c r="ES204" s="18"/>
      <c r="ET204" s="18"/>
      <c r="EU204" s="18"/>
      <c r="EV204" s="18"/>
      <c r="EW204" s="18"/>
      <c r="EX204" s="18"/>
      <c r="EY204" s="18"/>
      <c r="EZ204" s="18"/>
      <c r="FA204" s="18"/>
      <c r="FB204" s="18"/>
      <c r="FC204" s="18"/>
      <c r="FD204" s="18"/>
      <c r="FE204" s="18"/>
      <c r="FF204" s="18"/>
      <c r="FG204" s="18"/>
      <c r="FH204" s="18"/>
      <c r="FI204" s="18"/>
      <c r="FJ204" s="18"/>
      <c r="FK204" s="18"/>
      <c r="FL204" s="18"/>
      <c r="FM204" s="18"/>
      <c r="FN204" s="18"/>
      <c r="FO204" s="18"/>
      <c r="FP204" s="18"/>
      <c r="FQ204" s="18"/>
      <c r="FR204" s="18"/>
      <c r="FS204" s="18"/>
      <c r="FT204" s="18"/>
      <c r="FU204" s="18"/>
      <c r="FV204" s="18"/>
      <c r="FW204" s="18"/>
      <c r="FX204" s="18"/>
      <c r="FY204" s="18"/>
      <c r="FZ204" s="18"/>
    </row>
    <row r="205" spans="1:182" ht="15">
      <c r="A205" s="18"/>
      <c r="B205" s="18"/>
      <c r="C205" s="18"/>
      <c r="D205" s="245"/>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c r="EL205" s="18"/>
      <c r="EM205" s="18"/>
      <c r="EN205" s="18"/>
      <c r="EO205" s="18"/>
      <c r="EP205" s="18"/>
      <c r="EQ205" s="18"/>
      <c r="ER205" s="18"/>
      <c r="ES205" s="18"/>
      <c r="ET205" s="18"/>
      <c r="EU205" s="18"/>
      <c r="EV205" s="18"/>
      <c r="EW205" s="18"/>
      <c r="EX205" s="18"/>
      <c r="EY205" s="18"/>
      <c r="EZ205" s="18"/>
      <c r="FA205" s="18"/>
      <c r="FB205" s="18"/>
      <c r="FC205" s="18"/>
      <c r="FD205" s="18"/>
      <c r="FE205" s="18"/>
      <c r="FF205" s="18"/>
      <c r="FG205" s="18"/>
      <c r="FH205" s="18"/>
      <c r="FI205" s="18"/>
      <c r="FJ205" s="18"/>
      <c r="FK205" s="18"/>
      <c r="FL205" s="18"/>
      <c r="FM205" s="18"/>
      <c r="FN205" s="18"/>
      <c r="FO205" s="18"/>
      <c r="FP205" s="18"/>
      <c r="FQ205" s="18"/>
      <c r="FR205" s="18"/>
      <c r="FS205" s="18"/>
      <c r="FT205" s="18"/>
      <c r="FU205" s="18"/>
      <c r="FV205" s="18"/>
      <c r="FW205" s="18"/>
      <c r="FX205" s="18"/>
      <c r="FY205" s="18"/>
      <c r="FZ205" s="18"/>
    </row>
    <row r="206" spans="1:182" ht="15">
      <c r="A206" s="18"/>
      <c r="B206" s="18"/>
      <c r="C206" s="18"/>
      <c r="D206" s="245"/>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8"/>
      <c r="EV206" s="18"/>
      <c r="EW206" s="18"/>
      <c r="EX206" s="18"/>
      <c r="EY206" s="18"/>
      <c r="EZ206" s="18"/>
      <c r="FA206" s="18"/>
      <c r="FB206" s="18"/>
      <c r="FC206" s="18"/>
      <c r="FD206" s="18"/>
      <c r="FE206" s="18"/>
      <c r="FF206" s="18"/>
      <c r="FG206" s="18"/>
      <c r="FH206" s="18"/>
      <c r="FI206" s="18"/>
      <c r="FJ206" s="18"/>
      <c r="FK206" s="18"/>
      <c r="FL206" s="18"/>
      <c r="FM206" s="18"/>
      <c r="FN206" s="18"/>
      <c r="FO206" s="18"/>
      <c r="FP206" s="18"/>
      <c r="FQ206" s="18"/>
      <c r="FR206" s="18"/>
      <c r="FS206" s="18"/>
      <c r="FT206" s="18"/>
      <c r="FU206" s="18"/>
      <c r="FV206" s="18"/>
      <c r="FW206" s="18"/>
      <c r="FX206" s="18"/>
      <c r="FY206" s="18"/>
      <c r="FZ206" s="18"/>
    </row>
    <row r="207" spans="1:182" ht="15">
      <c r="A207" s="18"/>
      <c r="B207" s="18"/>
      <c r="C207" s="18"/>
      <c r="D207" s="245"/>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18"/>
      <c r="EE207" s="18"/>
      <c r="EF207" s="18"/>
      <c r="EG207" s="18"/>
      <c r="EH207" s="18"/>
      <c r="EI207" s="18"/>
      <c r="EJ207" s="18"/>
      <c r="EK207" s="18"/>
      <c r="EL207" s="18"/>
      <c r="EM207" s="18"/>
      <c r="EN207" s="18"/>
      <c r="EO207" s="18"/>
      <c r="EP207" s="18"/>
      <c r="EQ207" s="18"/>
      <c r="ER207" s="18"/>
      <c r="ES207" s="18"/>
      <c r="ET207" s="18"/>
      <c r="EU207" s="18"/>
      <c r="EV207" s="18"/>
      <c r="EW207" s="18"/>
      <c r="EX207" s="18"/>
      <c r="EY207" s="18"/>
      <c r="EZ207" s="18"/>
      <c r="FA207" s="18"/>
      <c r="FB207" s="18"/>
      <c r="FC207" s="18"/>
      <c r="FD207" s="18"/>
      <c r="FE207" s="18"/>
      <c r="FF207" s="18"/>
      <c r="FG207" s="18"/>
      <c r="FH207" s="18"/>
      <c r="FI207" s="18"/>
      <c r="FJ207" s="18"/>
      <c r="FK207" s="18"/>
      <c r="FL207" s="18"/>
      <c r="FM207" s="18"/>
      <c r="FN207" s="18"/>
      <c r="FO207" s="18"/>
      <c r="FP207" s="18"/>
      <c r="FQ207" s="18"/>
      <c r="FR207" s="18"/>
      <c r="FS207" s="18"/>
      <c r="FT207" s="18"/>
      <c r="FU207" s="18"/>
      <c r="FV207" s="18"/>
      <c r="FW207" s="18"/>
      <c r="FX207" s="18"/>
      <c r="FY207" s="18"/>
      <c r="FZ207" s="18"/>
    </row>
    <row r="208" spans="1:182" ht="15">
      <c r="A208" s="18"/>
      <c r="B208" s="18"/>
      <c r="C208" s="18"/>
      <c r="D208" s="245"/>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18"/>
      <c r="EE208" s="18"/>
      <c r="EF208" s="18"/>
      <c r="EG208" s="18"/>
      <c r="EH208" s="18"/>
      <c r="EI208" s="18"/>
      <c r="EJ208" s="18"/>
      <c r="EK208" s="18"/>
      <c r="EL208" s="18"/>
      <c r="EM208" s="18"/>
      <c r="EN208" s="18"/>
      <c r="EO208" s="18"/>
      <c r="EP208" s="18"/>
      <c r="EQ208" s="18"/>
      <c r="ER208" s="18"/>
      <c r="ES208" s="18"/>
      <c r="ET208" s="18"/>
      <c r="EU208" s="18"/>
      <c r="EV208" s="18"/>
      <c r="EW208" s="18"/>
      <c r="EX208" s="18"/>
      <c r="EY208" s="18"/>
      <c r="EZ208" s="18"/>
      <c r="FA208" s="18"/>
      <c r="FB208" s="18"/>
      <c r="FC208" s="18"/>
      <c r="FD208" s="18"/>
      <c r="FE208" s="18"/>
      <c r="FF208" s="18"/>
      <c r="FG208" s="18"/>
      <c r="FH208" s="18"/>
      <c r="FI208" s="18"/>
      <c r="FJ208" s="18"/>
      <c r="FK208" s="18"/>
      <c r="FL208" s="18"/>
      <c r="FM208" s="18"/>
      <c r="FN208" s="18"/>
      <c r="FO208" s="18"/>
      <c r="FP208" s="18"/>
      <c r="FQ208" s="18"/>
      <c r="FR208" s="18"/>
      <c r="FS208" s="18"/>
      <c r="FT208" s="18"/>
      <c r="FU208" s="18"/>
      <c r="FV208" s="18"/>
      <c r="FW208" s="18"/>
      <c r="FX208" s="18"/>
      <c r="FY208" s="18"/>
      <c r="FZ208" s="18"/>
    </row>
    <row r="209" spans="1:182" ht="15">
      <c r="A209" s="18"/>
      <c r="B209" s="18"/>
      <c r="C209" s="18"/>
      <c r="D209" s="245"/>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c r="DZ209" s="18"/>
      <c r="EA209" s="18"/>
      <c r="EB209" s="18"/>
      <c r="EC209" s="18"/>
      <c r="ED209" s="18"/>
      <c r="EE209" s="18"/>
      <c r="EF209" s="18"/>
      <c r="EG209" s="18"/>
      <c r="EH209" s="18"/>
      <c r="EI209" s="18"/>
      <c r="EJ209" s="18"/>
      <c r="EK209" s="18"/>
      <c r="EL209" s="18"/>
      <c r="EM209" s="18"/>
      <c r="EN209" s="18"/>
      <c r="EO209" s="18"/>
      <c r="EP209" s="18"/>
      <c r="EQ209" s="18"/>
      <c r="ER209" s="18"/>
      <c r="ES209" s="18"/>
      <c r="ET209" s="18"/>
      <c r="EU209" s="18"/>
      <c r="EV209" s="18"/>
      <c r="EW209" s="18"/>
      <c r="EX209" s="18"/>
      <c r="EY209" s="18"/>
      <c r="EZ209" s="18"/>
      <c r="FA209" s="18"/>
      <c r="FB209" s="18"/>
      <c r="FC209" s="18"/>
      <c r="FD209" s="18"/>
      <c r="FE209" s="18"/>
      <c r="FF209" s="18"/>
      <c r="FG209" s="18"/>
      <c r="FH209" s="18"/>
      <c r="FI209" s="18"/>
      <c r="FJ209" s="18"/>
      <c r="FK209" s="18"/>
      <c r="FL209" s="18"/>
      <c r="FM209" s="18"/>
      <c r="FN209" s="18"/>
      <c r="FO209" s="18"/>
      <c r="FP209" s="18"/>
      <c r="FQ209" s="18"/>
      <c r="FR209" s="18"/>
      <c r="FS209" s="18"/>
      <c r="FT209" s="18"/>
      <c r="FU209" s="18"/>
      <c r="FV209" s="18"/>
      <c r="FW209" s="18"/>
      <c r="FX209" s="18"/>
      <c r="FY209" s="18"/>
      <c r="FZ209" s="18"/>
    </row>
    <row r="210" spans="1:182" ht="15">
      <c r="A210" s="18"/>
      <c r="B210" s="18"/>
      <c r="C210" s="18"/>
      <c r="D210" s="245"/>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c r="DZ210" s="18"/>
      <c r="EA210" s="18"/>
      <c r="EB210" s="18"/>
      <c r="EC210" s="18"/>
      <c r="ED210" s="18"/>
      <c r="EE210" s="18"/>
      <c r="EF210" s="18"/>
      <c r="EG210" s="18"/>
      <c r="EH210" s="18"/>
      <c r="EI210" s="18"/>
      <c r="EJ210" s="18"/>
      <c r="EK210" s="18"/>
      <c r="EL210" s="18"/>
      <c r="EM210" s="18"/>
      <c r="EN210" s="18"/>
      <c r="EO210" s="18"/>
      <c r="EP210" s="18"/>
      <c r="EQ210" s="18"/>
      <c r="ER210" s="18"/>
      <c r="ES210" s="18"/>
      <c r="ET210" s="18"/>
      <c r="EU210" s="18"/>
      <c r="EV210" s="18"/>
      <c r="EW210" s="18"/>
      <c r="EX210" s="18"/>
      <c r="EY210" s="18"/>
      <c r="EZ210" s="18"/>
      <c r="FA210" s="18"/>
      <c r="FB210" s="18"/>
      <c r="FC210" s="18"/>
      <c r="FD210" s="18"/>
      <c r="FE210" s="18"/>
      <c r="FF210" s="18"/>
      <c r="FG210" s="18"/>
      <c r="FH210" s="18"/>
      <c r="FI210" s="18"/>
      <c r="FJ210" s="18"/>
      <c r="FK210" s="18"/>
      <c r="FL210" s="18"/>
      <c r="FM210" s="18"/>
      <c r="FN210" s="18"/>
      <c r="FO210" s="18"/>
      <c r="FP210" s="18"/>
      <c r="FQ210" s="18"/>
      <c r="FR210" s="18"/>
      <c r="FS210" s="18"/>
      <c r="FT210" s="18"/>
      <c r="FU210" s="18"/>
      <c r="FV210" s="18"/>
      <c r="FW210" s="18"/>
      <c r="FX210" s="18"/>
      <c r="FY210" s="18"/>
      <c r="FZ210" s="18"/>
    </row>
    <row r="211" spans="1:182" ht="15">
      <c r="A211" s="18"/>
      <c r="B211" s="18"/>
      <c r="C211" s="18"/>
      <c r="D211" s="245"/>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c r="DV211" s="18"/>
      <c r="DW211" s="18"/>
      <c r="DX211" s="18"/>
      <c r="DY211" s="18"/>
      <c r="DZ211" s="18"/>
      <c r="EA211" s="18"/>
      <c r="EB211" s="18"/>
      <c r="EC211" s="18"/>
      <c r="ED211" s="18"/>
      <c r="EE211" s="18"/>
      <c r="EF211" s="18"/>
      <c r="EG211" s="18"/>
      <c r="EH211" s="18"/>
      <c r="EI211" s="18"/>
      <c r="EJ211" s="18"/>
      <c r="EK211" s="18"/>
      <c r="EL211" s="18"/>
      <c r="EM211" s="18"/>
      <c r="EN211" s="18"/>
      <c r="EO211" s="18"/>
      <c r="EP211" s="18"/>
      <c r="EQ211" s="18"/>
      <c r="ER211" s="18"/>
      <c r="ES211" s="18"/>
      <c r="ET211" s="18"/>
      <c r="EU211" s="18"/>
      <c r="EV211" s="18"/>
      <c r="EW211" s="18"/>
      <c r="EX211" s="18"/>
      <c r="EY211" s="18"/>
      <c r="EZ211" s="18"/>
      <c r="FA211" s="18"/>
      <c r="FB211" s="18"/>
      <c r="FC211" s="18"/>
      <c r="FD211" s="18"/>
      <c r="FE211" s="18"/>
      <c r="FF211" s="18"/>
      <c r="FG211" s="18"/>
      <c r="FH211" s="18"/>
      <c r="FI211" s="18"/>
      <c r="FJ211" s="18"/>
      <c r="FK211" s="18"/>
      <c r="FL211" s="18"/>
      <c r="FM211" s="18"/>
      <c r="FN211" s="18"/>
      <c r="FO211" s="18"/>
      <c r="FP211" s="18"/>
      <c r="FQ211" s="18"/>
      <c r="FR211" s="18"/>
      <c r="FS211" s="18"/>
      <c r="FT211" s="18"/>
      <c r="FU211" s="18"/>
      <c r="FV211" s="18"/>
      <c r="FW211" s="18"/>
      <c r="FX211" s="18"/>
      <c r="FY211" s="18"/>
      <c r="FZ211" s="18"/>
    </row>
    <row r="212" spans="1:182" ht="15">
      <c r="A212" s="18"/>
      <c r="B212" s="18"/>
      <c r="C212" s="18"/>
      <c r="D212" s="245"/>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c r="DV212" s="18"/>
      <c r="DW212" s="18"/>
      <c r="DX212" s="18"/>
      <c r="DY212" s="18"/>
      <c r="DZ212" s="18"/>
      <c r="EA212" s="18"/>
      <c r="EB212" s="18"/>
      <c r="EC212" s="18"/>
      <c r="ED212" s="18"/>
      <c r="EE212" s="18"/>
      <c r="EF212" s="18"/>
      <c r="EG212" s="18"/>
      <c r="EH212" s="18"/>
      <c r="EI212" s="18"/>
      <c r="EJ212" s="18"/>
      <c r="EK212" s="18"/>
      <c r="EL212" s="18"/>
      <c r="EM212" s="18"/>
      <c r="EN212" s="18"/>
      <c r="EO212" s="18"/>
      <c r="EP212" s="18"/>
      <c r="EQ212" s="18"/>
      <c r="ER212" s="18"/>
      <c r="ES212" s="18"/>
      <c r="ET212" s="18"/>
      <c r="EU212" s="18"/>
      <c r="EV212" s="18"/>
      <c r="EW212" s="18"/>
      <c r="EX212" s="18"/>
      <c r="EY212" s="18"/>
      <c r="EZ212" s="18"/>
      <c r="FA212" s="18"/>
      <c r="FB212" s="18"/>
      <c r="FC212" s="18"/>
      <c r="FD212" s="18"/>
      <c r="FE212" s="18"/>
      <c r="FF212" s="18"/>
      <c r="FG212" s="18"/>
      <c r="FH212" s="18"/>
      <c r="FI212" s="18"/>
      <c r="FJ212" s="18"/>
      <c r="FK212" s="18"/>
      <c r="FL212" s="18"/>
      <c r="FM212" s="18"/>
      <c r="FN212" s="18"/>
      <c r="FO212" s="18"/>
      <c r="FP212" s="18"/>
      <c r="FQ212" s="18"/>
      <c r="FR212" s="18"/>
      <c r="FS212" s="18"/>
      <c r="FT212" s="18"/>
      <c r="FU212" s="18"/>
      <c r="FV212" s="18"/>
      <c r="FW212" s="18"/>
      <c r="FX212" s="18"/>
      <c r="FY212" s="18"/>
      <c r="FZ212" s="18"/>
    </row>
    <row r="213" spans="1:182" ht="15">
      <c r="A213" s="18"/>
      <c r="B213" s="18"/>
      <c r="C213" s="18"/>
      <c r="D213" s="245"/>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c r="DU213" s="18"/>
      <c r="DV213" s="18"/>
      <c r="DW213" s="18"/>
      <c r="DX213" s="18"/>
      <c r="DY213" s="18"/>
      <c r="DZ213" s="18"/>
      <c r="EA213" s="18"/>
      <c r="EB213" s="18"/>
      <c r="EC213" s="18"/>
      <c r="ED213" s="18"/>
      <c r="EE213" s="18"/>
      <c r="EF213" s="18"/>
      <c r="EG213" s="18"/>
      <c r="EH213" s="18"/>
      <c r="EI213" s="18"/>
      <c r="EJ213" s="18"/>
      <c r="EK213" s="18"/>
      <c r="EL213" s="18"/>
      <c r="EM213" s="18"/>
      <c r="EN213" s="18"/>
      <c r="EO213" s="18"/>
      <c r="EP213" s="18"/>
      <c r="EQ213" s="18"/>
      <c r="ER213" s="18"/>
      <c r="ES213" s="18"/>
      <c r="ET213" s="18"/>
      <c r="EU213" s="18"/>
      <c r="EV213" s="18"/>
      <c r="EW213" s="18"/>
      <c r="EX213" s="18"/>
      <c r="EY213" s="18"/>
      <c r="EZ213" s="18"/>
      <c r="FA213" s="18"/>
      <c r="FB213" s="18"/>
      <c r="FC213" s="18"/>
      <c r="FD213" s="18"/>
      <c r="FE213" s="18"/>
      <c r="FF213" s="18"/>
      <c r="FG213" s="18"/>
      <c r="FH213" s="18"/>
      <c r="FI213" s="18"/>
      <c r="FJ213" s="18"/>
      <c r="FK213" s="18"/>
      <c r="FL213" s="18"/>
      <c r="FM213" s="18"/>
      <c r="FN213" s="18"/>
      <c r="FO213" s="18"/>
      <c r="FP213" s="18"/>
      <c r="FQ213" s="18"/>
      <c r="FR213" s="18"/>
      <c r="FS213" s="18"/>
      <c r="FT213" s="18"/>
      <c r="FU213" s="18"/>
      <c r="FV213" s="18"/>
      <c r="FW213" s="18"/>
      <c r="FX213" s="18"/>
      <c r="FY213" s="18"/>
      <c r="FZ213" s="18"/>
    </row>
    <row r="214" spans="1:182" ht="15">
      <c r="A214" s="18"/>
      <c r="B214" s="18"/>
      <c r="C214" s="18"/>
      <c r="D214" s="245"/>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c r="DK214" s="18"/>
      <c r="DL214" s="18"/>
      <c r="DM214" s="18"/>
      <c r="DN214" s="18"/>
      <c r="DO214" s="18"/>
      <c r="DP214" s="18"/>
      <c r="DQ214" s="18"/>
      <c r="DR214" s="18"/>
      <c r="DS214" s="18"/>
      <c r="DT214" s="18"/>
      <c r="DU214" s="18"/>
      <c r="DV214" s="18"/>
      <c r="DW214" s="18"/>
      <c r="DX214" s="18"/>
      <c r="DY214" s="18"/>
      <c r="DZ214" s="18"/>
      <c r="EA214" s="18"/>
      <c r="EB214" s="18"/>
      <c r="EC214" s="18"/>
      <c r="ED214" s="18"/>
      <c r="EE214" s="18"/>
      <c r="EF214" s="18"/>
      <c r="EG214" s="18"/>
      <c r="EH214" s="18"/>
      <c r="EI214" s="18"/>
      <c r="EJ214" s="18"/>
      <c r="EK214" s="18"/>
      <c r="EL214" s="18"/>
      <c r="EM214" s="18"/>
      <c r="EN214" s="18"/>
      <c r="EO214" s="18"/>
      <c r="EP214" s="18"/>
      <c r="EQ214" s="18"/>
      <c r="ER214" s="18"/>
      <c r="ES214" s="18"/>
      <c r="ET214" s="18"/>
      <c r="EU214" s="18"/>
      <c r="EV214" s="18"/>
      <c r="EW214" s="18"/>
      <c r="EX214" s="18"/>
      <c r="EY214" s="18"/>
      <c r="EZ214" s="18"/>
      <c r="FA214" s="18"/>
      <c r="FB214" s="18"/>
      <c r="FC214" s="18"/>
      <c r="FD214" s="18"/>
      <c r="FE214" s="18"/>
      <c r="FF214" s="18"/>
      <c r="FG214" s="18"/>
      <c r="FH214" s="18"/>
      <c r="FI214" s="18"/>
      <c r="FJ214" s="18"/>
      <c r="FK214" s="18"/>
      <c r="FL214" s="18"/>
      <c r="FM214" s="18"/>
      <c r="FN214" s="18"/>
      <c r="FO214" s="18"/>
      <c r="FP214" s="18"/>
      <c r="FQ214" s="18"/>
      <c r="FR214" s="18"/>
      <c r="FS214" s="18"/>
      <c r="FT214" s="18"/>
      <c r="FU214" s="18"/>
      <c r="FV214" s="18"/>
      <c r="FW214" s="18"/>
      <c r="FX214" s="18"/>
      <c r="FY214" s="18"/>
      <c r="FZ214" s="18"/>
    </row>
    <row r="215" spans="1:182" ht="15">
      <c r="A215" s="18"/>
      <c r="B215" s="18"/>
      <c r="C215" s="18"/>
      <c r="D215" s="245"/>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c r="DV215" s="18"/>
      <c r="DW215" s="18"/>
      <c r="DX215" s="18"/>
      <c r="DY215" s="18"/>
      <c r="DZ215" s="18"/>
      <c r="EA215" s="18"/>
      <c r="EB215" s="18"/>
      <c r="EC215" s="18"/>
      <c r="ED215" s="18"/>
      <c r="EE215" s="18"/>
      <c r="EF215" s="18"/>
      <c r="EG215" s="18"/>
      <c r="EH215" s="18"/>
      <c r="EI215" s="18"/>
      <c r="EJ215" s="18"/>
      <c r="EK215" s="18"/>
      <c r="EL215" s="18"/>
      <c r="EM215" s="18"/>
      <c r="EN215" s="18"/>
      <c r="EO215" s="18"/>
      <c r="EP215" s="18"/>
      <c r="EQ215" s="18"/>
      <c r="ER215" s="18"/>
      <c r="ES215" s="18"/>
      <c r="ET215" s="18"/>
      <c r="EU215" s="18"/>
      <c r="EV215" s="18"/>
      <c r="EW215" s="18"/>
      <c r="EX215" s="18"/>
      <c r="EY215" s="18"/>
      <c r="EZ215" s="18"/>
      <c r="FA215" s="18"/>
      <c r="FB215" s="18"/>
      <c r="FC215" s="18"/>
      <c r="FD215" s="18"/>
      <c r="FE215" s="18"/>
      <c r="FF215" s="18"/>
      <c r="FG215" s="18"/>
      <c r="FH215" s="18"/>
      <c r="FI215" s="18"/>
      <c r="FJ215" s="18"/>
      <c r="FK215" s="18"/>
      <c r="FL215" s="18"/>
      <c r="FM215" s="18"/>
      <c r="FN215" s="18"/>
      <c r="FO215" s="18"/>
      <c r="FP215" s="18"/>
      <c r="FQ215" s="18"/>
      <c r="FR215" s="18"/>
      <c r="FS215" s="18"/>
      <c r="FT215" s="18"/>
      <c r="FU215" s="18"/>
      <c r="FV215" s="18"/>
      <c r="FW215" s="18"/>
      <c r="FX215" s="18"/>
      <c r="FY215" s="18"/>
      <c r="FZ215" s="18"/>
    </row>
    <row r="216" spans="1:182" ht="15">
      <c r="A216" s="18"/>
      <c r="B216" s="18"/>
      <c r="C216" s="18"/>
      <c r="D216" s="245"/>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8"/>
      <c r="EP216" s="18"/>
      <c r="EQ216" s="18"/>
      <c r="ER216" s="18"/>
      <c r="ES216" s="18"/>
      <c r="ET216" s="18"/>
      <c r="EU216" s="18"/>
      <c r="EV216" s="18"/>
      <c r="EW216" s="18"/>
      <c r="EX216" s="18"/>
      <c r="EY216" s="18"/>
      <c r="EZ216" s="18"/>
      <c r="FA216" s="18"/>
      <c r="FB216" s="18"/>
      <c r="FC216" s="18"/>
      <c r="FD216" s="18"/>
      <c r="FE216" s="18"/>
      <c r="FF216" s="18"/>
      <c r="FG216" s="18"/>
      <c r="FH216" s="18"/>
      <c r="FI216" s="18"/>
      <c r="FJ216" s="18"/>
      <c r="FK216" s="18"/>
      <c r="FL216" s="18"/>
      <c r="FM216" s="18"/>
      <c r="FN216" s="18"/>
      <c r="FO216" s="18"/>
      <c r="FP216" s="18"/>
      <c r="FQ216" s="18"/>
      <c r="FR216" s="18"/>
      <c r="FS216" s="18"/>
      <c r="FT216" s="18"/>
      <c r="FU216" s="18"/>
      <c r="FV216" s="18"/>
      <c r="FW216" s="18"/>
      <c r="FX216" s="18"/>
      <c r="FY216" s="18"/>
      <c r="FZ216" s="18"/>
    </row>
    <row r="217" spans="1:182" ht="15">
      <c r="A217" s="18"/>
      <c r="B217" s="18"/>
      <c r="C217" s="18"/>
      <c r="D217" s="245"/>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c r="DU217" s="18"/>
      <c r="DV217" s="18"/>
      <c r="DW217" s="18"/>
      <c r="DX217" s="18"/>
      <c r="DY217" s="18"/>
      <c r="DZ217" s="18"/>
      <c r="EA217" s="18"/>
      <c r="EB217" s="18"/>
      <c r="EC217" s="18"/>
      <c r="ED217" s="18"/>
      <c r="EE217" s="18"/>
      <c r="EF217" s="18"/>
      <c r="EG217" s="18"/>
      <c r="EH217" s="18"/>
      <c r="EI217" s="18"/>
      <c r="EJ217" s="18"/>
      <c r="EK217" s="18"/>
      <c r="EL217" s="18"/>
      <c r="EM217" s="18"/>
      <c r="EN217" s="18"/>
      <c r="EO217" s="18"/>
      <c r="EP217" s="18"/>
      <c r="EQ217" s="18"/>
      <c r="ER217" s="18"/>
      <c r="ES217" s="18"/>
      <c r="ET217" s="18"/>
      <c r="EU217" s="18"/>
      <c r="EV217" s="18"/>
      <c r="EW217" s="18"/>
      <c r="EX217" s="18"/>
      <c r="EY217" s="18"/>
      <c r="EZ217" s="18"/>
      <c r="FA217" s="18"/>
      <c r="FB217" s="18"/>
      <c r="FC217" s="18"/>
      <c r="FD217" s="18"/>
      <c r="FE217" s="18"/>
      <c r="FF217" s="18"/>
      <c r="FG217" s="18"/>
      <c r="FH217" s="18"/>
      <c r="FI217" s="18"/>
      <c r="FJ217" s="18"/>
      <c r="FK217" s="18"/>
      <c r="FL217" s="18"/>
      <c r="FM217" s="18"/>
      <c r="FN217" s="18"/>
      <c r="FO217" s="18"/>
      <c r="FP217" s="18"/>
      <c r="FQ217" s="18"/>
      <c r="FR217" s="18"/>
      <c r="FS217" s="18"/>
      <c r="FT217" s="18"/>
      <c r="FU217" s="18"/>
      <c r="FV217" s="18"/>
      <c r="FW217" s="18"/>
      <c r="FX217" s="18"/>
      <c r="FY217" s="18"/>
      <c r="FZ217" s="18"/>
    </row>
    <row r="218" spans="1:182" ht="15">
      <c r="A218" s="18"/>
      <c r="B218" s="18"/>
      <c r="C218" s="18"/>
      <c r="D218" s="245"/>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c r="DV218" s="18"/>
      <c r="DW218" s="18"/>
      <c r="DX218" s="18"/>
      <c r="DY218" s="18"/>
      <c r="DZ218" s="18"/>
      <c r="EA218" s="18"/>
      <c r="EB218" s="18"/>
      <c r="EC218" s="18"/>
      <c r="ED218" s="18"/>
      <c r="EE218" s="18"/>
      <c r="EF218" s="18"/>
      <c r="EG218" s="18"/>
      <c r="EH218" s="18"/>
      <c r="EI218" s="18"/>
      <c r="EJ218" s="18"/>
      <c r="EK218" s="18"/>
      <c r="EL218" s="18"/>
      <c r="EM218" s="18"/>
      <c r="EN218" s="18"/>
      <c r="EO218" s="18"/>
      <c r="EP218" s="18"/>
      <c r="EQ218" s="18"/>
      <c r="ER218" s="18"/>
      <c r="ES218" s="18"/>
      <c r="ET218" s="18"/>
      <c r="EU218" s="18"/>
      <c r="EV218" s="18"/>
      <c r="EW218" s="18"/>
      <c r="EX218" s="18"/>
      <c r="EY218" s="18"/>
      <c r="EZ218" s="18"/>
      <c r="FA218" s="18"/>
      <c r="FB218" s="18"/>
      <c r="FC218" s="18"/>
      <c r="FD218" s="18"/>
      <c r="FE218" s="18"/>
      <c r="FF218" s="18"/>
      <c r="FG218" s="18"/>
      <c r="FH218" s="18"/>
      <c r="FI218" s="18"/>
      <c r="FJ218" s="18"/>
      <c r="FK218" s="18"/>
      <c r="FL218" s="18"/>
      <c r="FM218" s="18"/>
      <c r="FN218" s="18"/>
      <c r="FO218" s="18"/>
      <c r="FP218" s="18"/>
      <c r="FQ218" s="18"/>
      <c r="FR218" s="18"/>
      <c r="FS218" s="18"/>
      <c r="FT218" s="18"/>
      <c r="FU218" s="18"/>
      <c r="FV218" s="18"/>
      <c r="FW218" s="18"/>
      <c r="FX218" s="18"/>
      <c r="FY218" s="18"/>
      <c r="FZ218" s="18"/>
    </row>
    <row r="219" spans="1:182" ht="15">
      <c r="A219" s="18"/>
      <c r="B219" s="18"/>
      <c r="C219" s="18"/>
      <c r="D219" s="245"/>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c r="DU219" s="18"/>
      <c r="DV219" s="18"/>
      <c r="DW219" s="18"/>
      <c r="DX219" s="18"/>
      <c r="DY219" s="18"/>
      <c r="DZ219" s="18"/>
      <c r="EA219" s="18"/>
      <c r="EB219" s="18"/>
      <c r="EC219" s="18"/>
      <c r="ED219" s="18"/>
      <c r="EE219" s="18"/>
      <c r="EF219" s="18"/>
      <c r="EG219" s="18"/>
      <c r="EH219" s="18"/>
      <c r="EI219" s="18"/>
      <c r="EJ219" s="18"/>
      <c r="EK219" s="18"/>
      <c r="EL219" s="18"/>
      <c r="EM219" s="18"/>
      <c r="EN219" s="18"/>
      <c r="EO219" s="18"/>
      <c r="EP219" s="18"/>
      <c r="EQ219" s="18"/>
      <c r="ER219" s="18"/>
      <c r="ES219" s="18"/>
      <c r="ET219" s="18"/>
      <c r="EU219" s="18"/>
      <c r="EV219" s="18"/>
      <c r="EW219" s="18"/>
      <c r="EX219" s="18"/>
      <c r="EY219" s="18"/>
      <c r="EZ219" s="18"/>
      <c r="FA219" s="18"/>
      <c r="FB219" s="18"/>
      <c r="FC219" s="18"/>
      <c r="FD219" s="18"/>
      <c r="FE219" s="18"/>
      <c r="FF219" s="18"/>
      <c r="FG219" s="18"/>
      <c r="FH219" s="18"/>
      <c r="FI219" s="18"/>
      <c r="FJ219" s="18"/>
      <c r="FK219" s="18"/>
      <c r="FL219" s="18"/>
      <c r="FM219" s="18"/>
      <c r="FN219" s="18"/>
      <c r="FO219" s="18"/>
      <c r="FP219" s="18"/>
      <c r="FQ219" s="18"/>
      <c r="FR219" s="18"/>
      <c r="FS219" s="18"/>
      <c r="FT219" s="18"/>
      <c r="FU219" s="18"/>
      <c r="FV219" s="18"/>
      <c r="FW219" s="18"/>
      <c r="FX219" s="18"/>
      <c r="FY219" s="18"/>
      <c r="FZ219" s="18"/>
    </row>
    <row r="220" spans="1:182" ht="15">
      <c r="A220" s="18"/>
      <c r="B220" s="18"/>
      <c r="C220" s="18"/>
      <c r="D220" s="245"/>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c r="DK220" s="18"/>
      <c r="DL220" s="18"/>
      <c r="DM220" s="18"/>
      <c r="DN220" s="18"/>
      <c r="DO220" s="18"/>
      <c r="DP220" s="18"/>
      <c r="DQ220" s="18"/>
      <c r="DR220" s="18"/>
      <c r="DS220" s="18"/>
      <c r="DT220" s="18"/>
      <c r="DU220" s="18"/>
      <c r="DV220" s="18"/>
      <c r="DW220" s="18"/>
      <c r="DX220" s="18"/>
      <c r="DY220" s="18"/>
      <c r="DZ220" s="18"/>
      <c r="EA220" s="18"/>
      <c r="EB220" s="18"/>
      <c r="EC220" s="18"/>
      <c r="ED220" s="18"/>
      <c r="EE220" s="18"/>
      <c r="EF220" s="18"/>
      <c r="EG220" s="18"/>
      <c r="EH220" s="18"/>
      <c r="EI220" s="18"/>
      <c r="EJ220" s="18"/>
      <c r="EK220" s="18"/>
      <c r="EL220" s="18"/>
      <c r="EM220" s="18"/>
      <c r="EN220" s="18"/>
      <c r="EO220" s="18"/>
      <c r="EP220" s="18"/>
      <c r="EQ220" s="18"/>
      <c r="ER220" s="18"/>
      <c r="ES220" s="18"/>
      <c r="ET220" s="18"/>
      <c r="EU220" s="18"/>
      <c r="EV220" s="18"/>
      <c r="EW220" s="18"/>
      <c r="EX220" s="18"/>
      <c r="EY220" s="18"/>
      <c r="EZ220" s="18"/>
      <c r="FA220" s="18"/>
      <c r="FB220" s="18"/>
      <c r="FC220" s="18"/>
      <c r="FD220" s="18"/>
      <c r="FE220" s="18"/>
      <c r="FF220" s="18"/>
      <c r="FG220" s="18"/>
      <c r="FH220" s="18"/>
      <c r="FI220" s="18"/>
      <c r="FJ220" s="18"/>
      <c r="FK220" s="18"/>
      <c r="FL220" s="18"/>
      <c r="FM220" s="18"/>
      <c r="FN220" s="18"/>
      <c r="FO220" s="18"/>
      <c r="FP220" s="18"/>
      <c r="FQ220" s="18"/>
      <c r="FR220" s="18"/>
      <c r="FS220" s="18"/>
      <c r="FT220" s="18"/>
      <c r="FU220" s="18"/>
      <c r="FV220" s="18"/>
      <c r="FW220" s="18"/>
      <c r="FX220" s="18"/>
      <c r="FY220" s="18"/>
      <c r="FZ220" s="18"/>
    </row>
    <row r="221" spans="1:182" ht="15">
      <c r="A221" s="18"/>
      <c r="B221" s="18"/>
      <c r="C221" s="18"/>
      <c r="D221" s="245"/>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c r="DV221" s="18"/>
      <c r="DW221" s="18"/>
      <c r="DX221" s="18"/>
      <c r="DY221" s="18"/>
      <c r="DZ221" s="18"/>
      <c r="EA221" s="18"/>
      <c r="EB221" s="18"/>
      <c r="EC221" s="18"/>
      <c r="ED221" s="18"/>
      <c r="EE221" s="18"/>
      <c r="EF221" s="18"/>
      <c r="EG221" s="18"/>
      <c r="EH221" s="18"/>
      <c r="EI221" s="18"/>
      <c r="EJ221" s="18"/>
      <c r="EK221" s="18"/>
      <c r="EL221" s="18"/>
      <c r="EM221" s="18"/>
      <c r="EN221" s="18"/>
      <c r="EO221" s="18"/>
      <c r="EP221" s="18"/>
      <c r="EQ221" s="18"/>
      <c r="ER221" s="18"/>
      <c r="ES221" s="18"/>
      <c r="ET221" s="18"/>
      <c r="EU221" s="18"/>
      <c r="EV221" s="18"/>
      <c r="EW221" s="18"/>
      <c r="EX221" s="18"/>
      <c r="EY221" s="18"/>
      <c r="EZ221" s="18"/>
      <c r="FA221" s="18"/>
      <c r="FB221" s="18"/>
      <c r="FC221" s="18"/>
      <c r="FD221" s="18"/>
      <c r="FE221" s="18"/>
      <c r="FF221" s="18"/>
      <c r="FG221" s="18"/>
      <c r="FH221" s="18"/>
      <c r="FI221" s="18"/>
      <c r="FJ221" s="18"/>
      <c r="FK221" s="18"/>
      <c r="FL221" s="18"/>
      <c r="FM221" s="18"/>
      <c r="FN221" s="18"/>
      <c r="FO221" s="18"/>
      <c r="FP221" s="18"/>
      <c r="FQ221" s="18"/>
      <c r="FR221" s="18"/>
      <c r="FS221" s="18"/>
      <c r="FT221" s="18"/>
      <c r="FU221" s="18"/>
      <c r="FV221" s="18"/>
      <c r="FW221" s="18"/>
      <c r="FX221" s="18"/>
      <c r="FY221" s="18"/>
      <c r="FZ221" s="18"/>
    </row>
    <row r="222" spans="1:182" ht="15">
      <c r="A222" s="18"/>
      <c r="B222" s="18"/>
      <c r="C222" s="18"/>
      <c r="D222" s="245"/>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c r="DU222" s="18"/>
      <c r="DV222" s="18"/>
      <c r="DW222" s="18"/>
      <c r="DX222" s="18"/>
      <c r="DY222" s="18"/>
      <c r="DZ222" s="18"/>
      <c r="EA222" s="18"/>
      <c r="EB222" s="18"/>
      <c r="EC222" s="18"/>
      <c r="ED222" s="18"/>
      <c r="EE222" s="18"/>
      <c r="EF222" s="18"/>
      <c r="EG222" s="18"/>
      <c r="EH222" s="18"/>
      <c r="EI222" s="18"/>
      <c r="EJ222" s="18"/>
      <c r="EK222" s="18"/>
      <c r="EL222" s="18"/>
      <c r="EM222" s="18"/>
      <c r="EN222" s="18"/>
      <c r="EO222" s="18"/>
      <c r="EP222" s="18"/>
      <c r="EQ222" s="18"/>
      <c r="ER222" s="18"/>
      <c r="ES222" s="18"/>
      <c r="ET222" s="18"/>
      <c r="EU222" s="18"/>
      <c r="EV222" s="18"/>
      <c r="EW222" s="18"/>
      <c r="EX222" s="18"/>
      <c r="EY222" s="18"/>
      <c r="EZ222" s="18"/>
      <c r="FA222" s="18"/>
      <c r="FB222" s="18"/>
      <c r="FC222" s="18"/>
      <c r="FD222" s="18"/>
      <c r="FE222" s="18"/>
      <c r="FF222" s="18"/>
      <c r="FG222" s="18"/>
      <c r="FH222" s="18"/>
      <c r="FI222" s="18"/>
      <c r="FJ222" s="18"/>
      <c r="FK222" s="18"/>
      <c r="FL222" s="18"/>
      <c r="FM222" s="18"/>
      <c r="FN222" s="18"/>
      <c r="FO222" s="18"/>
      <c r="FP222" s="18"/>
      <c r="FQ222" s="18"/>
      <c r="FR222" s="18"/>
      <c r="FS222" s="18"/>
      <c r="FT222" s="18"/>
      <c r="FU222" s="18"/>
      <c r="FV222" s="18"/>
      <c r="FW222" s="18"/>
      <c r="FX222" s="18"/>
      <c r="FY222" s="18"/>
      <c r="FZ222" s="18"/>
    </row>
    <row r="223" spans="1:182" ht="15">
      <c r="A223" s="18"/>
      <c r="B223" s="18"/>
      <c r="C223" s="18"/>
      <c r="D223" s="245"/>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c r="DU223" s="18"/>
      <c r="DV223" s="18"/>
      <c r="DW223" s="18"/>
      <c r="DX223" s="18"/>
      <c r="DY223" s="18"/>
      <c r="DZ223" s="18"/>
      <c r="EA223" s="18"/>
      <c r="EB223" s="18"/>
      <c r="EC223" s="18"/>
      <c r="ED223" s="18"/>
      <c r="EE223" s="18"/>
      <c r="EF223" s="18"/>
      <c r="EG223" s="18"/>
      <c r="EH223" s="18"/>
      <c r="EI223" s="18"/>
      <c r="EJ223" s="18"/>
      <c r="EK223" s="18"/>
      <c r="EL223" s="18"/>
      <c r="EM223" s="18"/>
      <c r="EN223" s="18"/>
      <c r="EO223" s="18"/>
      <c r="EP223" s="18"/>
      <c r="EQ223" s="18"/>
      <c r="ER223" s="18"/>
      <c r="ES223" s="18"/>
      <c r="ET223" s="18"/>
      <c r="EU223" s="18"/>
      <c r="EV223" s="18"/>
      <c r="EW223" s="18"/>
      <c r="EX223" s="18"/>
      <c r="EY223" s="18"/>
      <c r="EZ223" s="18"/>
      <c r="FA223" s="18"/>
      <c r="FB223" s="18"/>
      <c r="FC223" s="18"/>
      <c r="FD223" s="18"/>
      <c r="FE223" s="18"/>
      <c r="FF223" s="18"/>
      <c r="FG223" s="18"/>
      <c r="FH223" s="18"/>
      <c r="FI223" s="18"/>
      <c r="FJ223" s="18"/>
      <c r="FK223" s="18"/>
      <c r="FL223" s="18"/>
      <c r="FM223" s="18"/>
      <c r="FN223" s="18"/>
      <c r="FO223" s="18"/>
      <c r="FP223" s="18"/>
      <c r="FQ223" s="18"/>
      <c r="FR223" s="18"/>
      <c r="FS223" s="18"/>
      <c r="FT223" s="18"/>
      <c r="FU223" s="18"/>
      <c r="FV223" s="18"/>
      <c r="FW223" s="18"/>
      <c r="FX223" s="18"/>
      <c r="FY223" s="18"/>
      <c r="FZ223" s="18"/>
    </row>
    <row r="224" spans="1:182" ht="15">
      <c r="A224" s="18"/>
      <c r="B224" s="18"/>
      <c r="C224" s="18"/>
      <c r="D224" s="245"/>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c r="DZ224" s="18"/>
      <c r="EA224" s="18"/>
      <c r="EB224" s="18"/>
      <c r="EC224" s="18"/>
      <c r="ED224" s="18"/>
      <c r="EE224" s="18"/>
      <c r="EF224" s="18"/>
      <c r="EG224" s="18"/>
      <c r="EH224" s="18"/>
      <c r="EI224" s="18"/>
      <c r="EJ224" s="18"/>
      <c r="EK224" s="18"/>
      <c r="EL224" s="18"/>
      <c r="EM224" s="18"/>
      <c r="EN224" s="18"/>
      <c r="EO224" s="18"/>
      <c r="EP224" s="18"/>
      <c r="EQ224" s="18"/>
      <c r="ER224" s="18"/>
      <c r="ES224" s="18"/>
      <c r="ET224" s="18"/>
      <c r="EU224" s="18"/>
      <c r="EV224" s="18"/>
      <c r="EW224" s="18"/>
      <c r="EX224" s="18"/>
      <c r="EY224" s="18"/>
      <c r="EZ224" s="18"/>
      <c r="FA224" s="18"/>
      <c r="FB224" s="18"/>
      <c r="FC224" s="18"/>
      <c r="FD224" s="18"/>
      <c r="FE224" s="18"/>
      <c r="FF224" s="18"/>
      <c r="FG224" s="18"/>
      <c r="FH224" s="18"/>
      <c r="FI224" s="18"/>
      <c r="FJ224" s="18"/>
      <c r="FK224" s="18"/>
      <c r="FL224" s="18"/>
      <c r="FM224" s="18"/>
      <c r="FN224" s="18"/>
      <c r="FO224" s="18"/>
      <c r="FP224" s="18"/>
      <c r="FQ224" s="18"/>
      <c r="FR224" s="18"/>
      <c r="FS224" s="18"/>
      <c r="FT224" s="18"/>
      <c r="FU224" s="18"/>
      <c r="FV224" s="18"/>
      <c r="FW224" s="18"/>
      <c r="FX224" s="18"/>
      <c r="FY224" s="18"/>
      <c r="FZ224" s="18"/>
    </row>
    <row r="225" spans="1:182" ht="15">
      <c r="A225" s="18"/>
      <c r="B225" s="18"/>
      <c r="C225" s="18"/>
      <c r="D225" s="245"/>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c r="DZ225" s="18"/>
      <c r="EA225" s="18"/>
      <c r="EB225" s="18"/>
      <c r="EC225" s="18"/>
      <c r="ED225" s="18"/>
      <c r="EE225" s="18"/>
      <c r="EF225" s="18"/>
      <c r="EG225" s="18"/>
      <c r="EH225" s="18"/>
      <c r="EI225" s="18"/>
      <c r="EJ225" s="18"/>
      <c r="EK225" s="18"/>
      <c r="EL225" s="18"/>
      <c r="EM225" s="18"/>
      <c r="EN225" s="18"/>
      <c r="EO225" s="18"/>
      <c r="EP225" s="18"/>
      <c r="EQ225" s="18"/>
      <c r="ER225" s="18"/>
      <c r="ES225" s="18"/>
      <c r="ET225" s="18"/>
      <c r="EU225" s="18"/>
      <c r="EV225" s="18"/>
      <c r="EW225" s="18"/>
      <c r="EX225" s="18"/>
      <c r="EY225" s="18"/>
      <c r="EZ225" s="18"/>
      <c r="FA225" s="18"/>
      <c r="FB225" s="18"/>
      <c r="FC225" s="18"/>
      <c r="FD225" s="18"/>
      <c r="FE225" s="18"/>
      <c r="FF225" s="18"/>
      <c r="FG225" s="18"/>
      <c r="FH225" s="18"/>
      <c r="FI225" s="18"/>
      <c r="FJ225" s="18"/>
      <c r="FK225" s="18"/>
      <c r="FL225" s="18"/>
      <c r="FM225" s="18"/>
      <c r="FN225" s="18"/>
      <c r="FO225" s="18"/>
      <c r="FP225" s="18"/>
      <c r="FQ225" s="18"/>
      <c r="FR225" s="18"/>
      <c r="FS225" s="18"/>
      <c r="FT225" s="18"/>
      <c r="FU225" s="18"/>
      <c r="FV225" s="18"/>
      <c r="FW225" s="18"/>
      <c r="FX225" s="18"/>
      <c r="FY225" s="18"/>
      <c r="FZ225" s="18"/>
    </row>
    <row r="226" spans="1:182" ht="15">
      <c r="A226" s="18"/>
      <c r="B226" s="18"/>
      <c r="C226" s="18"/>
      <c r="D226" s="245"/>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8"/>
      <c r="EP226" s="18"/>
      <c r="EQ226" s="18"/>
      <c r="ER226" s="18"/>
      <c r="ES226" s="18"/>
      <c r="ET226" s="18"/>
      <c r="EU226" s="18"/>
      <c r="EV226" s="18"/>
      <c r="EW226" s="18"/>
      <c r="EX226" s="18"/>
      <c r="EY226" s="18"/>
      <c r="EZ226" s="18"/>
      <c r="FA226" s="18"/>
      <c r="FB226" s="18"/>
      <c r="FC226" s="18"/>
      <c r="FD226" s="18"/>
      <c r="FE226" s="18"/>
      <c r="FF226" s="18"/>
      <c r="FG226" s="18"/>
      <c r="FH226" s="18"/>
      <c r="FI226" s="18"/>
      <c r="FJ226" s="18"/>
      <c r="FK226" s="18"/>
      <c r="FL226" s="18"/>
      <c r="FM226" s="18"/>
      <c r="FN226" s="18"/>
      <c r="FO226" s="18"/>
      <c r="FP226" s="18"/>
      <c r="FQ226" s="18"/>
      <c r="FR226" s="18"/>
      <c r="FS226" s="18"/>
      <c r="FT226" s="18"/>
      <c r="FU226" s="18"/>
      <c r="FV226" s="18"/>
      <c r="FW226" s="18"/>
      <c r="FX226" s="18"/>
      <c r="FY226" s="18"/>
      <c r="FZ226" s="18"/>
    </row>
    <row r="227" spans="1:182" ht="15">
      <c r="A227" s="18"/>
      <c r="B227" s="18"/>
      <c r="C227" s="18"/>
      <c r="D227" s="245"/>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8"/>
      <c r="DV227" s="18"/>
      <c r="DW227" s="18"/>
      <c r="DX227" s="18"/>
      <c r="DY227" s="18"/>
      <c r="DZ227" s="18"/>
      <c r="EA227" s="18"/>
      <c r="EB227" s="18"/>
      <c r="EC227" s="18"/>
      <c r="ED227" s="18"/>
      <c r="EE227" s="18"/>
      <c r="EF227" s="18"/>
      <c r="EG227" s="18"/>
      <c r="EH227" s="18"/>
      <c r="EI227" s="18"/>
      <c r="EJ227" s="18"/>
      <c r="EK227" s="18"/>
      <c r="EL227" s="18"/>
      <c r="EM227" s="18"/>
      <c r="EN227" s="18"/>
      <c r="EO227" s="18"/>
      <c r="EP227" s="18"/>
      <c r="EQ227" s="18"/>
      <c r="ER227" s="18"/>
      <c r="ES227" s="18"/>
      <c r="ET227" s="18"/>
      <c r="EU227" s="18"/>
      <c r="EV227" s="18"/>
      <c r="EW227" s="18"/>
      <c r="EX227" s="18"/>
      <c r="EY227" s="18"/>
      <c r="EZ227" s="18"/>
      <c r="FA227" s="18"/>
      <c r="FB227" s="18"/>
      <c r="FC227" s="18"/>
      <c r="FD227" s="18"/>
      <c r="FE227" s="18"/>
      <c r="FF227" s="18"/>
      <c r="FG227" s="18"/>
      <c r="FH227" s="18"/>
      <c r="FI227" s="18"/>
      <c r="FJ227" s="18"/>
      <c r="FK227" s="18"/>
      <c r="FL227" s="18"/>
      <c r="FM227" s="18"/>
      <c r="FN227" s="18"/>
      <c r="FO227" s="18"/>
      <c r="FP227" s="18"/>
      <c r="FQ227" s="18"/>
      <c r="FR227" s="18"/>
      <c r="FS227" s="18"/>
      <c r="FT227" s="18"/>
      <c r="FU227" s="18"/>
      <c r="FV227" s="18"/>
      <c r="FW227" s="18"/>
      <c r="FX227" s="18"/>
      <c r="FY227" s="18"/>
      <c r="FZ227" s="18"/>
    </row>
    <row r="228" spans="1:182" ht="15">
      <c r="A228" s="18"/>
      <c r="B228" s="18"/>
      <c r="C228" s="18"/>
      <c r="D228" s="245"/>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c r="DZ228" s="18"/>
      <c r="EA228" s="18"/>
      <c r="EB228" s="18"/>
      <c r="EC228" s="18"/>
      <c r="ED228" s="18"/>
      <c r="EE228" s="18"/>
      <c r="EF228" s="18"/>
      <c r="EG228" s="18"/>
      <c r="EH228" s="18"/>
      <c r="EI228" s="18"/>
      <c r="EJ228" s="18"/>
      <c r="EK228" s="18"/>
      <c r="EL228" s="18"/>
      <c r="EM228" s="18"/>
      <c r="EN228" s="18"/>
      <c r="EO228" s="18"/>
      <c r="EP228" s="18"/>
      <c r="EQ228" s="18"/>
      <c r="ER228" s="18"/>
      <c r="ES228" s="18"/>
      <c r="ET228" s="18"/>
      <c r="EU228" s="18"/>
      <c r="EV228" s="18"/>
      <c r="EW228" s="18"/>
      <c r="EX228" s="18"/>
      <c r="EY228" s="18"/>
      <c r="EZ228" s="18"/>
      <c r="FA228" s="18"/>
      <c r="FB228" s="18"/>
      <c r="FC228" s="18"/>
      <c r="FD228" s="18"/>
      <c r="FE228" s="18"/>
      <c r="FF228" s="18"/>
      <c r="FG228" s="18"/>
      <c r="FH228" s="18"/>
      <c r="FI228" s="18"/>
      <c r="FJ228" s="18"/>
      <c r="FK228" s="18"/>
      <c r="FL228" s="18"/>
      <c r="FM228" s="18"/>
      <c r="FN228" s="18"/>
      <c r="FO228" s="18"/>
      <c r="FP228" s="18"/>
      <c r="FQ228" s="18"/>
      <c r="FR228" s="18"/>
      <c r="FS228" s="18"/>
      <c r="FT228" s="18"/>
      <c r="FU228" s="18"/>
      <c r="FV228" s="18"/>
      <c r="FW228" s="18"/>
      <c r="FX228" s="18"/>
      <c r="FY228" s="18"/>
      <c r="FZ228" s="18"/>
    </row>
    <row r="229" spans="1:182" ht="15">
      <c r="A229" s="18"/>
      <c r="B229" s="18"/>
      <c r="C229" s="18"/>
      <c r="D229" s="245"/>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c r="DV229" s="18"/>
      <c r="DW229" s="18"/>
      <c r="DX229" s="18"/>
      <c r="DY229" s="18"/>
      <c r="DZ229" s="18"/>
      <c r="EA229" s="18"/>
      <c r="EB229" s="18"/>
      <c r="EC229" s="18"/>
      <c r="ED229" s="18"/>
      <c r="EE229" s="18"/>
      <c r="EF229" s="18"/>
      <c r="EG229" s="18"/>
      <c r="EH229" s="18"/>
      <c r="EI229" s="18"/>
      <c r="EJ229" s="18"/>
      <c r="EK229" s="18"/>
      <c r="EL229" s="18"/>
      <c r="EM229" s="18"/>
      <c r="EN229" s="18"/>
      <c r="EO229" s="18"/>
      <c r="EP229" s="18"/>
      <c r="EQ229" s="18"/>
      <c r="ER229" s="18"/>
      <c r="ES229" s="18"/>
      <c r="ET229" s="18"/>
      <c r="EU229" s="18"/>
      <c r="EV229" s="18"/>
      <c r="EW229" s="18"/>
      <c r="EX229" s="18"/>
      <c r="EY229" s="18"/>
      <c r="EZ229" s="18"/>
      <c r="FA229" s="18"/>
      <c r="FB229" s="18"/>
      <c r="FC229" s="18"/>
      <c r="FD229" s="18"/>
      <c r="FE229" s="18"/>
      <c r="FF229" s="18"/>
      <c r="FG229" s="18"/>
      <c r="FH229" s="18"/>
      <c r="FI229" s="18"/>
      <c r="FJ229" s="18"/>
      <c r="FK229" s="18"/>
      <c r="FL229" s="18"/>
      <c r="FM229" s="18"/>
      <c r="FN229" s="18"/>
      <c r="FO229" s="18"/>
      <c r="FP229" s="18"/>
      <c r="FQ229" s="18"/>
      <c r="FR229" s="18"/>
      <c r="FS229" s="18"/>
      <c r="FT229" s="18"/>
      <c r="FU229" s="18"/>
      <c r="FV229" s="18"/>
      <c r="FW229" s="18"/>
      <c r="FX229" s="18"/>
      <c r="FY229" s="18"/>
      <c r="FZ229" s="18"/>
    </row>
    <row r="230" spans="1:182" ht="15">
      <c r="A230" s="18"/>
      <c r="B230" s="18"/>
      <c r="C230" s="18"/>
      <c r="D230" s="245"/>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c r="DZ230" s="18"/>
      <c r="EA230" s="18"/>
      <c r="EB230" s="18"/>
      <c r="EC230" s="18"/>
      <c r="ED230" s="18"/>
      <c r="EE230" s="18"/>
      <c r="EF230" s="18"/>
      <c r="EG230" s="18"/>
      <c r="EH230" s="18"/>
      <c r="EI230" s="18"/>
      <c r="EJ230" s="18"/>
      <c r="EK230" s="18"/>
      <c r="EL230" s="18"/>
      <c r="EM230" s="18"/>
      <c r="EN230" s="18"/>
      <c r="EO230" s="18"/>
      <c r="EP230" s="18"/>
      <c r="EQ230" s="18"/>
      <c r="ER230" s="18"/>
      <c r="ES230" s="18"/>
      <c r="ET230" s="18"/>
      <c r="EU230" s="18"/>
      <c r="EV230" s="18"/>
      <c r="EW230" s="18"/>
      <c r="EX230" s="18"/>
      <c r="EY230" s="18"/>
      <c r="EZ230" s="18"/>
      <c r="FA230" s="18"/>
      <c r="FB230" s="18"/>
      <c r="FC230" s="18"/>
      <c r="FD230" s="18"/>
      <c r="FE230" s="18"/>
      <c r="FF230" s="18"/>
      <c r="FG230" s="18"/>
      <c r="FH230" s="18"/>
      <c r="FI230" s="18"/>
      <c r="FJ230" s="18"/>
      <c r="FK230" s="18"/>
      <c r="FL230" s="18"/>
      <c r="FM230" s="18"/>
      <c r="FN230" s="18"/>
      <c r="FO230" s="18"/>
      <c r="FP230" s="18"/>
      <c r="FQ230" s="18"/>
      <c r="FR230" s="18"/>
      <c r="FS230" s="18"/>
      <c r="FT230" s="18"/>
      <c r="FU230" s="18"/>
      <c r="FV230" s="18"/>
      <c r="FW230" s="18"/>
      <c r="FX230" s="18"/>
      <c r="FY230" s="18"/>
      <c r="FZ230" s="18"/>
    </row>
    <row r="231" spans="1:182" ht="15">
      <c r="A231" s="18"/>
      <c r="B231" s="18"/>
      <c r="C231" s="18"/>
      <c r="D231" s="245"/>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c r="DK231" s="18"/>
      <c r="DL231" s="18"/>
      <c r="DM231" s="18"/>
      <c r="DN231" s="18"/>
      <c r="DO231" s="18"/>
      <c r="DP231" s="18"/>
      <c r="DQ231" s="18"/>
      <c r="DR231" s="18"/>
      <c r="DS231" s="18"/>
      <c r="DT231" s="18"/>
      <c r="DU231" s="18"/>
      <c r="DV231" s="18"/>
      <c r="DW231" s="18"/>
      <c r="DX231" s="18"/>
      <c r="DY231" s="18"/>
      <c r="DZ231" s="18"/>
      <c r="EA231" s="18"/>
      <c r="EB231" s="18"/>
      <c r="EC231" s="18"/>
      <c r="ED231" s="18"/>
      <c r="EE231" s="18"/>
      <c r="EF231" s="18"/>
      <c r="EG231" s="18"/>
      <c r="EH231" s="18"/>
      <c r="EI231" s="18"/>
      <c r="EJ231" s="18"/>
      <c r="EK231" s="18"/>
      <c r="EL231" s="18"/>
      <c r="EM231" s="18"/>
      <c r="EN231" s="18"/>
      <c r="EO231" s="18"/>
      <c r="EP231" s="18"/>
      <c r="EQ231" s="18"/>
      <c r="ER231" s="18"/>
      <c r="ES231" s="18"/>
      <c r="ET231" s="18"/>
      <c r="EU231" s="18"/>
      <c r="EV231" s="18"/>
      <c r="EW231" s="18"/>
      <c r="EX231" s="18"/>
      <c r="EY231" s="18"/>
      <c r="EZ231" s="18"/>
      <c r="FA231" s="18"/>
      <c r="FB231" s="18"/>
      <c r="FC231" s="18"/>
      <c r="FD231" s="18"/>
      <c r="FE231" s="18"/>
      <c r="FF231" s="18"/>
      <c r="FG231" s="18"/>
      <c r="FH231" s="18"/>
      <c r="FI231" s="18"/>
      <c r="FJ231" s="18"/>
      <c r="FK231" s="18"/>
      <c r="FL231" s="18"/>
      <c r="FM231" s="18"/>
      <c r="FN231" s="18"/>
      <c r="FO231" s="18"/>
      <c r="FP231" s="18"/>
      <c r="FQ231" s="18"/>
      <c r="FR231" s="18"/>
      <c r="FS231" s="18"/>
      <c r="FT231" s="18"/>
      <c r="FU231" s="18"/>
      <c r="FV231" s="18"/>
      <c r="FW231" s="18"/>
      <c r="FX231" s="18"/>
      <c r="FY231" s="18"/>
      <c r="FZ231" s="18"/>
    </row>
    <row r="232" spans="1:182" ht="15">
      <c r="A232" s="18"/>
      <c r="B232" s="18"/>
      <c r="C232" s="18"/>
      <c r="D232" s="245"/>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c r="DZ232" s="18"/>
      <c r="EA232" s="18"/>
      <c r="EB232" s="18"/>
      <c r="EC232" s="18"/>
      <c r="ED232" s="18"/>
      <c r="EE232" s="18"/>
      <c r="EF232" s="18"/>
      <c r="EG232" s="18"/>
      <c r="EH232" s="18"/>
      <c r="EI232" s="18"/>
      <c r="EJ232" s="18"/>
      <c r="EK232" s="18"/>
      <c r="EL232" s="18"/>
      <c r="EM232" s="18"/>
      <c r="EN232" s="18"/>
      <c r="EO232" s="18"/>
      <c r="EP232" s="18"/>
      <c r="EQ232" s="18"/>
      <c r="ER232" s="18"/>
      <c r="ES232" s="18"/>
      <c r="ET232" s="18"/>
      <c r="EU232" s="18"/>
      <c r="EV232" s="18"/>
      <c r="EW232" s="18"/>
      <c r="EX232" s="18"/>
      <c r="EY232" s="18"/>
      <c r="EZ232" s="18"/>
      <c r="FA232" s="18"/>
      <c r="FB232" s="18"/>
      <c r="FC232" s="18"/>
      <c r="FD232" s="18"/>
      <c r="FE232" s="18"/>
      <c r="FF232" s="18"/>
      <c r="FG232" s="18"/>
      <c r="FH232" s="18"/>
      <c r="FI232" s="18"/>
      <c r="FJ232" s="18"/>
      <c r="FK232" s="18"/>
      <c r="FL232" s="18"/>
      <c r="FM232" s="18"/>
      <c r="FN232" s="18"/>
      <c r="FO232" s="18"/>
      <c r="FP232" s="18"/>
      <c r="FQ232" s="18"/>
      <c r="FR232" s="18"/>
      <c r="FS232" s="18"/>
      <c r="FT232" s="18"/>
      <c r="FU232" s="18"/>
      <c r="FV232" s="18"/>
      <c r="FW232" s="18"/>
      <c r="FX232" s="18"/>
      <c r="FY232" s="18"/>
      <c r="FZ232" s="18"/>
    </row>
    <row r="233" spans="1:182" ht="15">
      <c r="A233" s="18"/>
      <c r="B233" s="18"/>
      <c r="C233" s="18"/>
      <c r="D233" s="245"/>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c r="DZ233" s="18"/>
      <c r="EA233" s="18"/>
      <c r="EB233" s="18"/>
      <c r="EC233" s="18"/>
      <c r="ED233" s="18"/>
      <c r="EE233" s="18"/>
      <c r="EF233" s="18"/>
      <c r="EG233" s="18"/>
      <c r="EH233" s="18"/>
      <c r="EI233" s="18"/>
      <c r="EJ233" s="18"/>
      <c r="EK233" s="18"/>
      <c r="EL233" s="18"/>
      <c r="EM233" s="18"/>
      <c r="EN233" s="18"/>
      <c r="EO233" s="18"/>
      <c r="EP233" s="18"/>
      <c r="EQ233" s="18"/>
      <c r="ER233" s="18"/>
      <c r="ES233" s="18"/>
      <c r="ET233" s="18"/>
      <c r="EU233" s="18"/>
      <c r="EV233" s="18"/>
      <c r="EW233" s="18"/>
      <c r="EX233" s="18"/>
      <c r="EY233" s="18"/>
      <c r="EZ233" s="18"/>
      <c r="FA233" s="18"/>
      <c r="FB233" s="18"/>
      <c r="FC233" s="18"/>
      <c r="FD233" s="18"/>
      <c r="FE233" s="18"/>
      <c r="FF233" s="18"/>
      <c r="FG233" s="18"/>
      <c r="FH233" s="18"/>
      <c r="FI233" s="18"/>
      <c r="FJ233" s="18"/>
      <c r="FK233" s="18"/>
      <c r="FL233" s="18"/>
      <c r="FM233" s="18"/>
      <c r="FN233" s="18"/>
      <c r="FO233" s="18"/>
      <c r="FP233" s="18"/>
      <c r="FQ233" s="18"/>
      <c r="FR233" s="18"/>
      <c r="FS233" s="18"/>
      <c r="FT233" s="18"/>
      <c r="FU233" s="18"/>
      <c r="FV233" s="18"/>
      <c r="FW233" s="18"/>
      <c r="FX233" s="18"/>
      <c r="FY233" s="18"/>
      <c r="FZ233" s="18"/>
    </row>
    <row r="234" spans="1:182" ht="15">
      <c r="A234" s="18"/>
      <c r="B234" s="18"/>
      <c r="C234" s="18"/>
      <c r="D234" s="245"/>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c r="DZ234" s="18"/>
      <c r="EA234" s="18"/>
      <c r="EB234" s="18"/>
      <c r="EC234" s="18"/>
      <c r="ED234" s="18"/>
      <c r="EE234" s="18"/>
      <c r="EF234" s="18"/>
      <c r="EG234" s="18"/>
      <c r="EH234" s="18"/>
      <c r="EI234" s="18"/>
      <c r="EJ234" s="18"/>
      <c r="EK234" s="18"/>
      <c r="EL234" s="18"/>
      <c r="EM234" s="18"/>
      <c r="EN234" s="18"/>
      <c r="EO234" s="18"/>
      <c r="EP234" s="18"/>
      <c r="EQ234" s="18"/>
      <c r="ER234" s="18"/>
      <c r="ES234" s="18"/>
      <c r="ET234" s="18"/>
      <c r="EU234" s="18"/>
      <c r="EV234" s="18"/>
      <c r="EW234" s="18"/>
      <c r="EX234" s="18"/>
      <c r="EY234" s="18"/>
      <c r="EZ234" s="18"/>
      <c r="FA234" s="18"/>
      <c r="FB234" s="18"/>
      <c r="FC234" s="18"/>
      <c r="FD234" s="18"/>
      <c r="FE234" s="18"/>
      <c r="FF234" s="18"/>
      <c r="FG234" s="18"/>
      <c r="FH234" s="18"/>
      <c r="FI234" s="18"/>
      <c r="FJ234" s="18"/>
      <c r="FK234" s="18"/>
      <c r="FL234" s="18"/>
      <c r="FM234" s="18"/>
      <c r="FN234" s="18"/>
      <c r="FO234" s="18"/>
      <c r="FP234" s="18"/>
      <c r="FQ234" s="18"/>
      <c r="FR234" s="18"/>
      <c r="FS234" s="18"/>
      <c r="FT234" s="18"/>
      <c r="FU234" s="18"/>
      <c r="FV234" s="18"/>
      <c r="FW234" s="18"/>
      <c r="FX234" s="18"/>
      <c r="FY234" s="18"/>
      <c r="FZ234" s="18"/>
    </row>
    <row r="235" spans="1:182" ht="15">
      <c r="A235" s="18"/>
      <c r="B235" s="18"/>
      <c r="C235" s="18"/>
      <c r="D235" s="245"/>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c r="DZ235" s="18"/>
      <c r="EA235" s="18"/>
      <c r="EB235" s="18"/>
      <c r="EC235" s="18"/>
      <c r="ED235" s="18"/>
      <c r="EE235" s="18"/>
      <c r="EF235" s="18"/>
      <c r="EG235" s="18"/>
      <c r="EH235" s="18"/>
      <c r="EI235" s="18"/>
      <c r="EJ235" s="18"/>
      <c r="EK235" s="18"/>
      <c r="EL235" s="18"/>
      <c r="EM235" s="18"/>
      <c r="EN235" s="18"/>
      <c r="EO235" s="18"/>
      <c r="EP235" s="18"/>
      <c r="EQ235" s="18"/>
      <c r="ER235" s="18"/>
      <c r="ES235" s="18"/>
      <c r="ET235" s="18"/>
      <c r="EU235" s="18"/>
      <c r="EV235" s="18"/>
      <c r="EW235" s="18"/>
      <c r="EX235" s="18"/>
      <c r="EY235" s="18"/>
      <c r="EZ235" s="18"/>
      <c r="FA235" s="18"/>
      <c r="FB235" s="18"/>
      <c r="FC235" s="18"/>
      <c r="FD235" s="18"/>
      <c r="FE235" s="18"/>
      <c r="FF235" s="18"/>
      <c r="FG235" s="18"/>
      <c r="FH235" s="18"/>
      <c r="FI235" s="18"/>
      <c r="FJ235" s="18"/>
      <c r="FK235" s="18"/>
      <c r="FL235" s="18"/>
      <c r="FM235" s="18"/>
      <c r="FN235" s="18"/>
      <c r="FO235" s="18"/>
      <c r="FP235" s="18"/>
      <c r="FQ235" s="18"/>
      <c r="FR235" s="18"/>
      <c r="FS235" s="18"/>
      <c r="FT235" s="18"/>
      <c r="FU235" s="18"/>
      <c r="FV235" s="18"/>
      <c r="FW235" s="18"/>
      <c r="FX235" s="18"/>
      <c r="FY235" s="18"/>
      <c r="FZ235" s="18"/>
    </row>
    <row r="236" spans="1:182" ht="15">
      <c r="A236" s="18"/>
      <c r="B236" s="18"/>
      <c r="C236" s="18"/>
      <c r="D236" s="245"/>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8"/>
      <c r="EP236" s="18"/>
      <c r="EQ236" s="18"/>
      <c r="ER236" s="18"/>
      <c r="ES236" s="18"/>
      <c r="ET236" s="18"/>
      <c r="EU236" s="18"/>
      <c r="EV236" s="18"/>
      <c r="EW236" s="18"/>
      <c r="EX236" s="18"/>
      <c r="EY236" s="18"/>
      <c r="EZ236" s="18"/>
      <c r="FA236" s="18"/>
      <c r="FB236" s="18"/>
      <c r="FC236" s="18"/>
      <c r="FD236" s="18"/>
      <c r="FE236" s="18"/>
      <c r="FF236" s="18"/>
      <c r="FG236" s="18"/>
      <c r="FH236" s="18"/>
      <c r="FI236" s="18"/>
      <c r="FJ236" s="18"/>
      <c r="FK236" s="18"/>
      <c r="FL236" s="18"/>
      <c r="FM236" s="18"/>
      <c r="FN236" s="18"/>
      <c r="FO236" s="18"/>
      <c r="FP236" s="18"/>
      <c r="FQ236" s="18"/>
      <c r="FR236" s="18"/>
      <c r="FS236" s="18"/>
      <c r="FT236" s="18"/>
      <c r="FU236" s="18"/>
      <c r="FV236" s="18"/>
      <c r="FW236" s="18"/>
      <c r="FX236" s="18"/>
      <c r="FY236" s="18"/>
      <c r="FZ236" s="18"/>
    </row>
    <row r="237" spans="1:182" ht="15">
      <c r="A237" s="18"/>
      <c r="B237" s="18"/>
      <c r="C237" s="18"/>
      <c r="D237" s="245"/>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c r="DU237" s="18"/>
      <c r="DV237" s="18"/>
      <c r="DW237" s="18"/>
      <c r="DX237" s="18"/>
      <c r="DY237" s="18"/>
      <c r="DZ237" s="18"/>
      <c r="EA237" s="18"/>
      <c r="EB237" s="18"/>
      <c r="EC237" s="18"/>
      <c r="ED237" s="18"/>
      <c r="EE237" s="18"/>
      <c r="EF237" s="18"/>
      <c r="EG237" s="18"/>
      <c r="EH237" s="18"/>
      <c r="EI237" s="18"/>
      <c r="EJ237" s="18"/>
      <c r="EK237" s="18"/>
      <c r="EL237" s="18"/>
      <c r="EM237" s="18"/>
      <c r="EN237" s="18"/>
      <c r="EO237" s="18"/>
      <c r="EP237" s="18"/>
      <c r="EQ237" s="18"/>
      <c r="ER237" s="18"/>
      <c r="ES237" s="18"/>
      <c r="ET237" s="18"/>
      <c r="EU237" s="18"/>
      <c r="EV237" s="18"/>
      <c r="EW237" s="18"/>
      <c r="EX237" s="18"/>
      <c r="EY237" s="18"/>
      <c r="EZ237" s="18"/>
      <c r="FA237" s="18"/>
      <c r="FB237" s="18"/>
      <c r="FC237" s="18"/>
      <c r="FD237" s="18"/>
      <c r="FE237" s="18"/>
      <c r="FF237" s="18"/>
      <c r="FG237" s="18"/>
      <c r="FH237" s="18"/>
      <c r="FI237" s="18"/>
      <c r="FJ237" s="18"/>
      <c r="FK237" s="18"/>
      <c r="FL237" s="18"/>
      <c r="FM237" s="18"/>
      <c r="FN237" s="18"/>
      <c r="FO237" s="18"/>
      <c r="FP237" s="18"/>
      <c r="FQ237" s="18"/>
      <c r="FR237" s="18"/>
      <c r="FS237" s="18"/>
      <c r="FT237" s="18"/>
      <c r="FU237" s="18"/>
      <c r="FV237" s="18"/>
      <c r="FW237" s="18"/>
      <c r="FX237" s="18"/>
      <c r="FY237" s="18"/>
      <c r="FZ237" s="18"/>
    </row>
    <row r="238" spans="1:182" ht="15">
      <c r="A238" s="18"/>
      <c r="B238" s="18"/>
      <c r="C238" s="18"/>
      <c r="D238" s="245"/>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c r="DK238" s="18"/>
      <c r="DL238" s="18"/>
      <c r="DM238" s="18"/>
      <c r="DN238" s="18"/>
      <c r="DO238" s="18"/>
      <c r="DP238" s="18"/>
      <c r="DQ238" s="18"/>
      <c r="DR238" s="18"/>
      <c r="DS238" s="18"/>
      <c r="DT238" s="18"/>
      <c r="DU238" s="18"/>
      <c r="DV238" s="18"/>
      <c r="DW238" s="18"/>
      <c r="DX238" s="18"/>
      <c r="DY238" s="18"/>
      <c r="DZ238" s="18"/>
      <c r="EA238" s="18"/>
      <c r="EB238" s="18"/>
      <c r="EC238" s="18"/>
      <c r="ED238" s="18"/>
      <c r="EE238" s="18"/>
      <c r="EF238" s="18"/>
      <c r="EG238" s="18"/>
      <c r="EH238" s="18"/>
      <c r="EI238" s="18"/>
      <c r="EJ238" s="18"/>
      <c r="EK238" s="18"/>
      <c r="EL238" s="18"/>
      <c r="EM238" s="18"/>
      <c r="EN238" s="18"/>
      <c r="EO238" s="18"/>
      <c r="EP238" s="18"/>
      <c r="EQ238" s="18"/>
      <c r="ER238" s="18"/>
      <c r="ES238" s="18"/>
      <c r="ET238" s="18"/>
      <c r="EU238" s="18"/>
      <c r="EV238" s="18"/>
      <c r="EW238" s="18"/>
      <c r="EX238" s="18"/>
      <c r="EY238" s="18"/>
      <c r="EZ238" s="18"/>
      <c r="FA238" s="18"/>
      <c r="FB238" s="18"/>
      <c r="FC238" s="18"/>
      <c r="FD238" s="18"/>
      <c r="FE238" s="18"/>
      <c r="FF238" s="18"/>
      <c r="FG238" s="18"/>
      <c r="FH238" s="18"/>
      <c r="FI238" s="18"/>
      <c r="FJ238" s="18"/>
      <c r="FK238" s="18"/>
      <c r="FL238" s="18"/>
      <c r="FM238" s="18"/>
      <c r="FN238" s="18"/>
      <c r="FO238" s="18"/>
      <c r="FP238" s="18"/>
      <c r="FQ238" s="18"/>
      <c r="FR238" s="18"/>
      <c r="FS238" s="18"/>
      <c r="FT238" s="18"/>
      <c r="FU238" s="18"/>
      <c r="FV238" s="18"/>
      <c r="FW238" s="18"/>
      <c r="FX238" s="18"/>
      <c r="FY238" s="18"/>
      <c r="FZ238" s="18"/>
    </row>
    <row r="239" spans="1:182" ht="15">
      <c r="A239" s="18"/>
      <c r="B239" s="18"/>
      <c r="C239" s="18"/>
      <c r="D239" s="245"/>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c r="DK239" s="18"/>
      <c r="DL239" s="18"/>
      <c r="DM239" s="18"/>
      <c r="DN239" s="18"/>
      <c r="DO239" s="18"/>
      <c r="DP239" s="18"/>
      <c r="DQ239" s="18"/>
      <c r="DR239" s="18"/>
      <c r="DS239" s="18"/>
      <c r="DT239" s="18"/>
      <c r="DU239" s="18"/>
      <c r="DV239" s="18"/>
      <c r="DW239" s="18"/>
      <c r="DX239" s="18"/>
      <c r="DY239" s="18"/>
      <c r="DZ239" s="18"/>
      <c r="EA239" s="18"/>
      <c r="EB239" s="18"/>
      <c r="EC239" s="18"/>
      <c r="ED239" s="18"/>
      <c r="EE239" s="18"/>
      <c r="EF239" s="18"/>
      <c r="EG239" s="18"/>
      <c r="EH239" s="18"/>
      <c r="EI239" s="18"/>
      <c r="EJ239" s="18"/>
      <c r="EK239" s="18"/>
      <c r="EL239" s="18"/>
      <c r="EM239" s="18"/>
      <c r="EN239" s="18"/>
      <c r="EO239" s="18"/>
      <c r="EP239" s="18"/>
      <c r="EQ239" s="18"/>
      <c r="ER239" s="18"/>
      <c r="ES239" s="18"/>
      <c r="ET239" s="18"/>
      <c r="EU239" s="18"/>
      <c r="EV239" s="18"/>
      <c r="EW239" s="18"/>
      <c r="EX239" s="18"/>
      <c r="EY239" s="18"/>
      <c r="EZ239" s="18"/>
      <c r="FA239" s="18"/>
      <c r="FB239" s="18"/>
      <c r="FC239" s="18"/>
      <c r="FD239" s="18"/>
      <c r="FE239" s="18"/>
      <c r="FF239" s="18"/>
      <c r="FG239" s="18"/>
      <c r="FH239" s="18"/>
      <c r="FI239" s="18"/>
      <c r="FJ239" s="18"/>
      <c r="FK239" s="18"/>
      <c r="FL239" s="18"/>
      <c r="FM239" s="18"/>
      <c r="FN239" s="18"/>
      <c r="FO239" s="18"/>
      <c r="FP239" s="18"/>
      <c r="FQ239" s="18"/>
      <c r="FR239" s="18"/>
      <c r="FS239" s="18"/>
      <c r="FT239" s="18"/>
      <c r="FU239" s="18"/>
      <c r="FV239" s="18"/>
      <c r="FW239" s="18"/>
      <c r="FX239" s="18"/>
      <c r="FY239" s="18"/>
      <c r="FZ239" s="18"/>
    </row>
    <row r="240" spans="1:182" ht="15">
      <c r="A240" s="18"/>
      <c r="B240" s="18"/>
      <c r="C240" s="18"/>
      <c r="D240" s="245"/>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c r="DV240" s="18"/>
      <c r="DW240" s="18"/>
      <c r="DX240" s="18"/>
      <c r="DY240" s="18"/>
      <c r="DZ240" s="18"/>
      <c r="EA240" s="18"/>
      <c r="EB240" s="18"/>
      <c r="EC240" s="18"/>
      <c r="ED240" s="18"/>
      <c r="EE240" s="18"/>
      <c r="EF240" s="18"/>
      <c r="EG240" s="18"/>
      <c r="EH240" s="18"/>
      <c r="EI240" s="18"/>
      <c r="EJ240" s="18"/>
      <c r="EK240" s="18"/>
      <c r="EL240" s="18"/>
      <c r="EM240" s="18"/>
      <c r="EN240" s="18"/>
      <c r="EO240" s="18"/>
      <c r="EP240" s="18"/>
      <c r="EQ240" s="18"/>
      <c r="ER240" s="18"/>
      <c r="ES240" s="18"/>
      <c r="ET240" s="18"/>
      <c r="EU240" s="18"/>
      <c r="EV240" s="18"/>
      <c r="EW240" s="18"/>
      <c r="EX240" s="18"/>
      <c r="EY240" s="18"/>
      <c r="EZ240" s="18"/>
      <c r="FA240" s="18"/>
      <c r="FB240" s="18"/>
      <c r="FC240" s="18"/>
      <c r="FD240" s="18"/>
      <c r="FE240" s="18"/>
      <c r="FF240" s="18"/>
      <c r="FG240" s="18"/>
      <c r="FH240" s="18"/>
      <c r="FI240" s="18"/>
      <c r="FJ240" s="18"/>
      <c r="FK240" s="18"/>
      <c r="FL240" s="18"/>
      <c r="FM240" s="18"/>
      <c r="FN240" s="18"/>
      <c r="FO240" s="18"/>
      <c r="FP240" s="18"/>
      <c r="FQ240" s="18"/>
      <c r="FR240" s="18"/>
      <c r="FS240" s="18"/>
      <c r="FT240" s="18"/>
      <c r="FU240" s="18"/>
      <c r="FV240" s="18"/>
      <c r="FW240" s="18"/>
      <c r="FX240" s="18"/>
      <c r="FY240" s="18"/>
      <c r="FZ240" s="18"/>
    </row>
    <row r="241" spans="1:182" ht="15">
      <c r="A241" s="18"/>
      <c r="B241" s="18"/>
      <c r="C241" s="18"/>
      <c r="D241" s="245"/>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c r="DK241" s="18"/>
      <c r="DL241" s="18"/>
      <c r="DM241" s="18"/>
      <c r="DN241" s="18"/>
      <c r="DO241" s="18"/>
      <c r="DP241" s="18"/>
      <c r="DQ241" s="18"/>
      <c r="DR241" s="18"/>
      <c r="DS241" s="18"/>
      <c r="DT241" s="18"/>
      <c r="DU241" s="18"/>
      <c r="DV241" s="18"/>
      <c r="DW241" s="18"/>
      <c r="DX241" s="18"/>
      <c r="DY241" s="18"/>
      <c r="DZ241" s="18"/>
      <c r="EA241" s="18"/>
      <c r="EB241" s="18"/>
      <c r="EC241" s="18"/>
      <c r="ED241" s="18"/>
      <c r="EE241" s="18"/>
      <c r="EF241" s="18"/>
      <c r="EG241" s="18"/>
      <c r="EH241" s="18"/>
      <c r="EI241" s="18"/>
      <c r="EJ241" s="18"/>
      <c r="EK241" s="18"/>
      <c r="EL241" s="18"/>
      <c r="EM241" s="18"/>
      <c r="EN241" s="18"/>
      <c r="EO241" s="18"/>
      <c r="EP241" s="18"/>
      <c r="EQ241" s="18"/>
      <c r="ER241" s="18"/>
      <c r="ES241" s="18"/>
      <c r="ET241" s="18"/>
      <c r="EU241" s="18"/>
      <c r="EV241" s="18"/>
      <c r="EW241" s="18"/>
      <c r="EX241" s="18"/>
      <c r="EY241" s="18"/>
      <c r="EZ241" s="18"/>
      <c r="FA241" s="18"/>
      <c r="FB241" s="18"/>
      <c r="FC241" s="18"/>
      <c r="FD241" s="18"/>
      <c r="FE241" s="18"/>
      <c r="FF241" s="18"/>
      <c r="FG241" s="18"/>
      <c r="FH241" s="18"/>
      <c r="FI241" s="18"/>
      <c r="FJ241" s="18"/>
      <c r="FK241" s="18"/>
      <c r="FL241" s="18"/>
      <c r="FM241" s="18"/>
      <c r="FN241" s="18"/>
      <c r="FO241" s="18"/>
      <c r="FP241" s="18"/>
      <c r="FQ241" s="18"/>
      <c r="FR241" s="18"/>
      <c r="FS241" s="18"/>
      <c r="FT241" s="18"/>
      <c r="FU241" s="18"/>
      <c r="FV241" s="18"/>
      <c r="FW241" s="18"/>
      <c r="FX241" s="18"/>
      <c r="FY241" s="18"/>
      <c r="FZ241" s="18"/>
    </row>
    <row r="242" spans="1:182" ht="15">
      <c r="A242" s="18"/>
      <c r="B242" s="18"/>
      <c r="C242" s="18"/>
      <c r="D242" s="245"/>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c r="DV242" s="18"/>
      <c r="DW242" s="18"/>
      <c r="DX242" s="18"/>
      <c r="DY242" s="18"/>
      <c r="DZ242" s="18"/>
      <c r="EA242" s="18"/>
      <c r="EB242" s="18"/>
      <c r="EC242" s="18"/>
      <c r="ED242" s="18"/>
      <c r="EE242" s="18"/>
      <c r="EF242" s="18"/>
      <c r="EG242" s="18"/>
      <c r="EH242" s="18"/>
      <c r="EI242" s="18"/>
      <c r="EJ242" s="18"/>
      <c r="EK242" s="18"/>
      <c r="EL242" s="18"/>
      <c r="EM242" s="18"/>
      <c r="EN242" s="18"/>
      <c r="EO242" s="18"/>
      <c r="EP242" s="18"/>
      <c r="EQ242" s="18"/>
      <c r="ER242" s="18"/>
      <c r="ES242" s="18"/>
      <c r="ET242" s="18"/>
      <c r="EU242" s="18"/>
      <c r="EV242" s="18"/>
      <c r="EW242" s="18"/>
      <c r="EX242" s="18"/>
      <c r="EY242" s="18"/>
      <c r="EZ242" s="18"/>
      <c r="FA242" s="18"/>
      <c r="FB242" s="18"/>
      <c r="FC242" s="18"/>
      <c r="FD242" s="18"/>
      <c r="FE242" s="18"/>
      <c r="FF242" s="18"/>
      <c r="FG242" s="18"/>
      <c r="FH242" s="18"/>
      <c r="FI242" s="18"/>
      <c r="FJ242" s="18"/>
      <c r="FK242" s="18"/>
      <c r="FL242" s="18"/>
      <c r="FM242" s="18"/>
      <c r="FN242" s="18"/>
      <c r="FO242" s="18"/>
      <c r="FP242" s="18"/>
      <c r="FQ242" s="18"/>
      <c r="FR242" s="18"/>
      <c r="FS242" s="18"/>
      <c r="FT242" s="18"/>
      <c r="FU242" s="18"/>
      <c r="FV242" s="18"/>
      <c r="FW242" s="18"/>
      <c r="FX242" s="18"/>
      <c r="FY242" s="18"/>
      <c r="FZ242" s="18"/>
    </row>
    <row r="243" spans="1:182" ht="15">
      <c r="A243" s="18"/>
      <c r="B243" s="18"/>
      <c r="C243" s="18"/>
      <c r="D243" s="245"/>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c r="DV243" s="18"/>
      <c r="DW243" s="18"/>
      <c r="DX243" s="18"/>
      <c r="DY243" s="18"/>
      <c r="DZ243" s="18"/>
      <c r="EA243" s="18"/>
      <c r="EB243" s="18"/>
      <c r="EC243" s="18"/>
      <c r="ED243" s="18"/>
      <c r="EE243" s="18"/>
      <c r="EF243" s="18"/>
      <c r="EG243" s="18"/>
      <c r="EH243" s="18"/>
      <c r="EI243" s="18"/>
      <c r="EJ243" s="18"/>
      <c r="EK243" s="18"/>
      <c r="EL243" s="18"/>
      <c r="EM243" s="18"/>
      <c r="EN243" s="18"/>
      <c r="EO243" s="18"/>
      <c r="EP243" s="18"/>
      <c r="EQ243" s="18"/>
      <c r="ER243" s="18"/>
      <c r="ES243" s="18"/>
      <c r="ET243" s="18"/>
      <c r="EU243" s="18"/>
      <c r="EV243" s="18"/>
      <c r="EW243" s="18"/>
      <c r="EX243" s="18"/>
      <c r="EY243" s="18"/>
      <c r="EZ243" s="18"/>
      <c r="FA243" s="18"/>
      <c r="FB243" s="18"/>
      <c r="FC243" s="18"/>
      <c r="FD243" s="18"/>
      <c r="FE243" s="18"/>
      <c r="FF243" s="18"/>
      <c r="FG243" s="18"/>
      <c r="FH243" s="18"/>
      <c r="FI243" s="18"/>
      <c r="FJ243" s="18"/>
      <c r="FK243" s="18"/>
      <c r="FL243" s="18"/>
      <c r="FM243" s="18"/>
      <c r="FN243" s="18"/>
      <c r="FO243" s="18"/>
      <c r="FP243" s="18"/>
      <c r="FQ243" s="18"/>
      <c r="FR243" s="18"/>
      <c r="FS243" s="18"/>
      <c r="FT243" s="18"/>
      <c r="FU243" s="18"/>
      <c r="FV243" s="18"/>
      <c r="FW243" s="18"/>
      <c r="FX243" s="18"/>
      <c r="FY243" s="18"/>
      <c r="FZ243" s="18"/>
    </row>
    <row r="244" spans="1:182" ht="15">
      <c r="A244" s="18"/>
      <c r="B244" s="18"/>
      <c r="C244" s="18"/>
      <c r="D244" s="245"/>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c r="DZ244" s="18"/>
      <c r="EA244" s="18"/>
      <c r="EB244" s="18"/>
      <c r="EC244" s="18"/>
      <c r="ED244" s="18"/>
      <c r="EE244" s="18"/>
      <c r="EF244" s="18"/>
      <c r="EG244" s="18"/>
      <c r="EH244" s="18"/>
      <c r="EI244" s="18"/>
      <c r="EJ244" s="18"/>
      <c r="EK244" s="18"/>
      <c r="EL244" s="18"/>
      <c r="EM244" s="18"/>
      <c r="EN244" s="18"/>
      <c r="EO244" s="18"/>
      <c r="EP244" s="18"/>
      <c r="EQ244" s="18"/>
      <c r="ER244" s="18"/>
      <c r="ES244" s="18"/>
      <c r="ET244" s="18"/>
      <c r="EU244" s="18"/>
      <c r="EV244" s="18"/>
      <c r="EW244" s="18"/>
      <c r="EX244" s="18"/>
      <c r="EY244" s="18"/>
      <c r="EZ244" s="18"/>
      <c r="FA244" s="18"/>
      <c r="FB244" s="18"/>
      <c r="FC244" s="18"/>
      <c r="FD244" s="18"/>
      <c r="FE244" s="18"/>
      <c r="FF244" s="18"/>
      <c r="FG244" s="18"/>
      <c r="FH244" s="18"/>
      <c r="FI244" s="18"/>
      <c r="FJ244" s="18"/>
      <c r="FK244" s="18"/>
      <c r="FL244" s="18"/>
      <c r="FM244" s="18"/>
      <c r="FN244" s="18"/>
      <c r="FO244" s="18"/>
      <c r="FP244" s="18"/>
      <c r="FQ244" s="18"/>
      <c r="FR244" s="18"/>
      <c r="FS244" s="18"/>
      <c r="FT244" s="18"/>
      <c r="FU244" s="18"/>
      <c r="FV244" s="18"/>
      <c r="FW244" s="18"/>
      <c r="FX244" s="18"/>
      <c r="FY244" s="18"/>
      <c r="FZ244" s="18"/>
    </row>
    <row r="245" spans="1:182" ht="15">
      <c r="A245" s="18"/>
      <c r="B245" s="18"/>
      <c r="C245" s="18"/>
      <c r="D245" s="245"/>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c r="DK245" s="18"/>
      <c r="DL245" s="18"/>
      <c r="DM245" s="18"/>
      <c r="DN245" s="18"/>
      <c r="DO245" s="18"/>
      <c r="DP245" s="18"/>
      <c r="DQ245" s="18"/>
      <c r="DR245" s="18"/>
      <c r="DS245" s="18"/>
      <c r="DT245" s="18"/>
      <c r="DU245" s="18"/>
      <c r="DV245" s="18"/>
      <c r="DW245" s="18"/>
      <c r="DX245" s="18"/>
      <c r="DY245" s="18"/>
      <c r="DZ245" s="18"/>
      <c r="EA245" s="18"/>
      <c r="EB245" s="18"/>
      <c r="EC245" s="18"/>
      <c r="ED245" s="18"/>
      <c r="EE245" s="18"/>
      <c r="EF245" s="18"/>
      <c r="EG245" s="18"/>
      <c r="EH245" s="18"/>
      <c r="EI245" s="18"/>
      <c r="EJ245" s="18"/>
      <c r="EK245" s="18"/>
      <c r="EL245" s="18"/>
      <c r="EM245" s="18"/>
      <c r="EN245" s="18"/>
      <c r="EO245" s="18"/>
      <c r="EP245" s="18"/>
      <c r="EQ245" s="18"/>
      <c r="ER245" s="18"/>
      <c r="ES245" s="18"/>
      <c r="ET245" s="18"/>
      <c r="EU245" s="18"/>
      <c r="EV245" s="18"/>
      <c r="EW245" s="18"/>
      <c r="EX245" s="18"/>
      <c r="EY245" s="18"/>
      <c r="EZ245" s="18"/>
      <c r="FA245" s="18"/>
      <c r="FB245" s="18"/>
      <c r="FC245" s="18"/>
      <c r="FD245" s="18"/>
      <c r="FE245" s="18"/>
      <c r="FF245" s="18"/>
      <c r="FG245" s="18"/>
      <c r="FH245" s="18"/>
      <c r="FI245" s="18"/>
      <c r="FJ245" s="18"/>
      <c r="FK245" s="18"/>
      <c r="FL245" s="18"/>
      <c r="FM245" s="18"/>
      <c r="FN245" s="18"/>
      <c r="FO245" s="18"/>
      <c r="FP245" s="18"/>
      <c r="FQ245" s="18"/>
      <c r="FR245" s="18"/>
      <c r="FS245" s="18"/>
      <c r="FT245" s="18"/>
      <c r="FU245" s="18"/>
      <c r="FV245" s="18"/>
      <c r="FW245" s="18"/>
      <c r="FX245" s="18"/>
      <c r="FY245" s="18"/>
      <c r="FZ245" s="18"/>
    </row>
    <row r="246" spans="1:182" ht="15">
      <c r="A246" s="18"/>
      <c r="B246" s="18"/>
      <c r="C246" s="18"/>
      <c r="D246" s="245"/>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8"/>
      <c r="EP246" s="18"/>
      <c r="EQ246" s="18"/>
      <c r="ER246" s="18"/>
      <c r="ES246" s="18"/>
      <c r="ET246" s="18"/>
      <c r="EU246" s="18"/>
      <c r="EV246" s="18"/>
      <c r="EW246" s="18"/>
      <c r="EX246" s="18"/>
      <c r="EY246" s="18"/>
      <c r="EZ246" s="18"/>
      <c r="FA246" s="18"/>
      <c r="FB246" s="18"/>
      <c r="FC246" s="18"/>
      <c r="FD246" s="18"/>
      <c r="FE246" s="18"/>
      <c r="FF246" s="18"/>
      <c r="FG246" s="18"/>
      <c r="FH246" s="18"/>
      <c r="FI246" s="18"/>
      <c r="FJ246" s="18"/>
      <c r="FK246" s="18"/>
      <c r="FL246" s="18"/>
      <c r="FM246" s="18"/>
      <c r="FN246" s="18"/>
      <c r="FO246" s="18"/>
      <c r="FP246" s="18"/>
      <c r="FQ246" s="18"/>
      <c r="FR246" s="18"/>
      <c r="FS246" s="18"/>
      <c r="FT246" s="18"/>
      <c r="FU246" s="18"/>
      <c r="FV246" s="18"/>
      <c r="FW246" s="18"/>
      <c r="FX246" s="18"/>
      <c r="FY246" s="18"/>
      <c r="FZ246" s="18"/>
    </row>
    <row r="247" spans="1:182" ht="15">
      <c r="A247" s="18"/>
      <c r="B247" s="18"/>
      <c r="C247" s="18"/>
      <c r="D247" s="245"/>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c r="DZ247" s="18"/>
      <c r="EA247" s="18"/>
      <c r="EB247" s="18"/>
      <c r="EC247" s="18"/>
      <c r="ED247" s="18"/>
      <c r="EE247" s="18"/>
      <c r="EF247" s="18"/>
      <c r="EG247" s="18"/>
      <c r="EH247" s="18"/>
      <c r="EI247" s="18"/>
      <c r="EJ247" s="18"/>
      <c r="EK247" s="18"/>
      <c r="EL247" s="18"/>
      <c r="EM247" s="18"/>
      <c r="EN247" s="18"/>
      <c r="EO247" s="18"/>
      <c r="EP247" s="18"/>
      <c r="EQ247" s="18"/>
      <c r="ER247" s="18"/>
      <c r="ES247" s="18"/>
      <c r="ET247" s="18"/>
      <c r="EU247" s="18"/>
      <c r="EV247" s="18"/>
      <c r="EW247" s="18"/>
      <c r="EX247" s="18"/>
      <c r="EY247" s="18"/>
      <c r="EZ247" s="18"/>
      <c r="FA247" s="18"/>
      <c r="FB247" s="18"/>
      <c r="FC247" s="18"/>
      <c r="FD247" s="18"/>
      <c r="FE247" s="18"/>
      <c r="FF247" s="18"/>
      <c r="FG247" s="18"/>
      <c r="FH247" s="18"/>
      <c r="FI247" s="18"/>
      <c r="FJ247" s="18"/>
      <c r="FK247" s="18"/>
      <c r="FL247" s="18"/>
      <c r="FM247" s="18"/>
      <c r="FN247" s="18"/>
      <c r="FO247" s="18"/>
      <c r="FP247" s="18"/>
      <c r="FQ247" s="18"/>
      <c r="FR247" s="18"/>
      <c r="FS247" s="18"/>
      <c r="FT247" s="18"/>
      <c r="FU247" s="18"/>
      <c r="FV247" s="18"/>
      <c r="FW247" s="18"/>
      <c r="FX247" s="18"/>
      <c r="FY247" s="18"/>
      <c r="FZ247" s="18"/>
    </row>
    <row r="248" spans="1:182" ht="15">
      <c r="A248" s="18"/>
      <c r="B248" s="18"/>
      <c r="C248" s="18"/>
      <c r="D248" s="245"/>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c r="DZ248" s="18"/>
      <c r="EA248" s="18"/>
      <c r="EB248" s="18"/>
      <c r="EC248" s="18"/>
      <c r="ED248" s="18"/>
      <c r="EE248" s="18"/>
      <c r="EF248" s="18"/>
      <c r="EG248" s="18"/>
      <c r="EH248" s="18"/>
      <c r="EI248" s="18"/>
      <c r="EJ248" s="18"/>
      <c r="EK248" s="18"/>
      <c r="EL248" s="18"/>
      <c r="EM248" s="18"/>
      <c r="EN248" s="18"/>
      <c r="EO248" s="18"/>
      <c r="EP248" s="18"/>
      <c r="EQ248" s="18"/>
      <c r="ER248" s="18"/>
      <c r="ES248" s="18"/>
      <c r="ET248" s="18"/>
      <c r="EU248" s="18"/>
      <c r="EV248" s="18"/>
      <c r="EW248" s="18"/>
      <c r="EX248" s="18"/>
      <c r="EY248" s="18"/>
      <c r="EZ248" s="18"/>
      <c r="FA248" s="18"/>
      <c r="FB248" s="18"/>
      <c r="FC248" s="18"/>
      <c r="FD248" s="18"/>
      <c r="FE248" s="18"/>
      <c r="FF248" s="18"/>
      <c r="FG248" s="18"/>
      <c r="FH248" s="18"/>
      <c r="FI248" s="18"/>
      <c r="FJ248" s="18"/>
      <c r="FK248" s="18"/>
      <c r="FL248" s="18"/>
      <c r="FM248" s="18"/>
      <c r="FN248" s="18"/>
      <c r="FO248" s="18"/>
      <c r="FP248" s="18"/>
      <c r="FQ248" s="18"/>
      <c r="FR248" s="18"/>
      <c r="FS248" s="18"/>
      <c r="FT248" s="18"/>
      <c r="FU248" s="18"/>
      <c r="FV248" s="18"/>
      <c r="FW248" s="18"/>
      <c r="FX248" s="18"/>
      <c r="FY248" s="18"/>
      <c r="FZ248" s="18"/>
    </row>
    <row r="249" spans="1:182" ht="15">
      <c r="A249" s="18"/>
      <c r="B249" s="18"/>
      <c r="C249" s="18"/>
      <c r="D249" s="245"/>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c r="DK249" s="18"/>
      <c r="DL249" s="18"/>
      <c r="DM249" s="18"/>
      <c r="DN249" s="18"/>
      <c r="DO249" s="18"/>
      <c r="DP249" s="18"/>
      <c r="DQ249" s="18"/>
      <c r="DR249" s="18"/>
      <c r="DS249" s="18"/>
      <c r="DT249" s="18"/>
      <c r="DU249" s="18"/>
      <c r="DV249" s="18"/>
      <c r="DW249" s="18"/>
      <c r="DX249" s="18"/>
      <c r="DY249" s="18"/>
      <c r="DZ249" s="18"/>
      <c r="EA249" s="18"/>
      <c r="EB249" s="18"/>
      <c r="EC249" s="18"/>
      <c r="ED249" s="18"/>
      <c r="EE249" s="18"/>
      <c r="EF249" s="18"/>
      <c r="EG249" s="18"/>
      <c r="EH249" s="18"/>
      <c r="EI249" s="18"/>
      <c r="EJ249" s="18"/>
      <c r="EK249" s="18"/>
      <c r="EL249" s="18"/>
      <c r="EM249" s="18"/>
      <c r="EN249" s="18"/>
      <c r="EO249" s="18"/>
      <c r="EP249" s="18"/>
      <c r="EQ249" s="18"/>
      <c r="ER249" s="18"/>
      <c r="ES249" s="18"/>
      <c r="ET249" s="18"/>
      <c r="EU249" s="18"/>
      <c r="EV249" s="18"/>
      <c r="EW249" s="18"/>
      <c r="EX249" s="18"/>
      <c r="EY249" s="18"/>
      <c r="EZ249" s="18"/>
      <c r="FA249" s="18"/>
      <c r="FB249" s="18"/>
      <c r="FC249" s="18"/>
      <c r="FD249" s="18"/>
      <c r="FE249" s="18"/>
      <c r="FF249" s="18"/>
      <c r="FG249" s="18"/>
      <c r="FH249" s="18"/>
      <c r="FI249" s="18"/>
      <c r="FJ249" s="18"/>
      <c r="FK249" s="18"/>
      <c r="FL249" s="18"/>
      <c r="FM249" s="18"/>
      <c r="FN249" s="18"/>
      <c r="FO249" s="18"/>
      <c r="FP249" s="18"/>
      <c r="FQ249" s="18"/>
      <c r="FR249" s="18"/>
      <c r="FS249" s="18"/>
      <c r="FT249" s="18"/>
      <c r="FU249" s="18"/>
      <c r="FV249" s="18"/>
      <c r="FW249" s="18"/>
      <c r="FX249" s="18"/>
      <c r="FY249" s="18"/>
      <c r="FZ249" s="18"/>
    </row>
    <row r="250" spans="1:182" ht="15">
      <c r="A250" s="18"/>
      <c r="B250" s="18"/>
      <c r="C250" s="18"/>
      <c r="D250" s="245"/>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c r="DK250" s="18"/>
      <c r="DL250" s="18"/>
      <c r="DM250" s="18"/>
      <c r="DN250" s="18"/>
      <c r="DO250" s="18"/>
      <c r="DP250" s="18"/>
      <c r="DQ250" s="18"/>
      <c r="DR250" s="18"/>
      <c r="DS250" s="18"/>
      <c r="DT250" s="18"/>
      <c r="DU250" s="18"/>
      <c r="DV250" s="18"/>
      <c r="DW250" s="18"/>
      <c r="DX250" s="18"/>
      <c r="DY250" s="18"/>
      <c r="DZ250" s="18"/>
      <c r="EA250" s="18"/>
      <c r="EB250" s="18"/>
      <c r="EC250" s="18"/>
      <c r="ED250" s="18"/>
      <c r="EE250" s="18"/>
      <c r="EF250" s="18"/>
      <c r="EG250" s="18"/>
      <c r="EH250" s="18"/>
      <c r="EI250" s="18"/>
      <c r="EJ250" s="18"/>
      <c r="EK250" s="18"/>
      <c r="EL250" s="18"/>
      <c r="EM250" s="18"/>
      <c r="EN250" s="18"/>
      <c r="EO250" s="18"/>
      <c r="EP250" s="18"/>
      <c r="EQ250" s="18"/>
      <c r="ER250" s="18"/>
      <c r="ES250" s="18"/>
      <c r="ET250" s="18"/>
      <c r="EU250" s="18"/>
      <c r="EV250" s="18"/>
      <c r="EW250" s="18"/>
      <c r="EX250" s="18"/>
      <c r="EY250" s="18"/>
      <c r="EZ250" s="18"/>
      <c r="FA250" s="18"/>
      <c r="FB250" s="18"/>
      <c r="FC250" s="18"/>
      <c r="FD250" s="18"/>
      <c r="FE250" s="18"/>
      <c r="FF250" s="18"/>
      <c r="FG250" s="18"/>
      <c r="FH250" s="18"/>
      <c r="FI250" s="18"/>
      <c r="FJ250" s="18"/>
      <c r="FK250" s="18"/>
      <c r="FL250" s="18"/>
      <c r="FM250" s="18"/>
      <c r="FN250" s="18"/>
      <c r="FO250" s="18"/>
      <c r="FP250" s="18"/>
      <c r="FQ250" s="18"/>
      <c r="FR250" s="18"/>
      <c r="FS250" s="18"/>
      <c r="FT250" s="18"/>
      <c r="FU250" s="18"/>
      <c r="FV250" s="18"/>
      <c r="FW250" s="18"/>
      <c r="FX250" s="18"/>
      <c r="FY250" s="18"/>
      <c r="FZ250" s="18"/>
    </row>
    <row r="251" spans="1:182" ht="15">
      <c r="A251" s="18"/>
      <c r="B251" s="18"/>
      <c r="C251" s="18"/>
      <c r="D251" s="245"/>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c r="DK251" s="18"/>
      <c r="DL251" s="18"/>
      <c r="DM251" s="18"/>
      <c r="DN251" s="18"/>
      <c r="DO251" s="18"/>
      <c r="DP251" s="18"/>
      <c r="DQ251" s="18"/>
      <c r="DR251" s="18"/>
      <c r="DS251" s="18"/>
      <c r="DT251" s="18"/>
      <c r="DU251" s="18"/>
      <c r="DV251" s="18"/>
      <c r="DW251" s="18"/>
      <c r="DX251" s="18"/>
      <c r="DY251" s="18"/>
      <c r="DZ251" s="18"/>
      <c r="EA251" s="18"/>
      <c r="EB251" s="18"/>
      <c r="EC251" s="18"/>
      <c r="ED251" s="18"/>
      <c r="EE251" s="18"/>
      <c r="EF251" s="18"/>
      <c r="EG251" s="18"/>
      <c r="EH251" s="18"/>
      <c r="EI251" s="18"/>
      <c r="EJ251" s="18"/>
      <c r="EK251" s="18"/>
      <c r="EL251" s="18"/>
      <c r="EM251" s="18"/>
      <c r="EN251" s="18"/>
      <c r="EO251" s="18"/>
      <c r="EP251" s="18"/>
      <c r="EQ251" s="18"/>
      <c r="ER251" s="18"/>
      <c r="ES251" s="18"/>
      <c r="ET251" s="18"/>
      <c r="EU251" s="18"/>
      <c r="EV251" s="18"/>
      <c r="EW251" s="18"/>
      <c r="EX251" s="18"/>
      <c r="EY251" s="18"/>
      <c r="EZ251" s="18"/>
      <c r="FA251" s="18"/>
      <c r="FB251" s="18"/>
      <c r="FC251" s="18"/>
      <c r="FD251" s="18"/>
      <c r="FE251" s="18"/>
      <c r="FF251" s="18"/>
      <c r="FG251" s="18"/>
      <c r="FH251" s="18"/>
      <c r="FI251" s="18"/>
      <c r="FJ251" s="18"/>
      <c r="FK251" s="18"/>
      <c r="FL251" s="18"/>
      <c r="FM251" s="18"/>
      <c r="FN251" s="18"/>
      <c r="FO251" s="18"/>
      <c r="FP251" s="18"/>
      <c r="FQ251" s="18"/>
      <c r="FR251" s="18"/>
      <c r="FS251" s="18"/>
      <c r="FT251" s="18"/>
      <c r="FU251" s="18"/>
      <c r="FV251" s="18"/>
      <c r="FW251" s="18"/>
      <c r="FX251" s="18"/>
      <c r="FY251" s="18"/>
      <c r="FZ251" s="18"/>
    </row>
    <row r="252" spans="1:182" ht="15">
      <c r="A252" s="18"/>
      <c r="B252" s="18"/>
      <c r="C252" s="18"/>
      <c r="D252" s="245"/>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c r="DZ252" s="18"/>
      <c r="EA252" s="18"/>
      <c r="EB252" s="18"/>
      <c r="EC252" s="18"/>
      <c r="ED252" s="18"/>
      <c r="EE252" s="18"/>
      <c r="EF252" s="18"/>
      <c r="EG252" s="18"/>
      <c r="EH252" s="18"/>
      <c r="EI252" s="18"/>
      <c r="EJ252" s="18"/>
      <c r="EK252" s="18"/>
      <c r="EL252" s="18"/>
      <c r="EM252" s="18"/>
      <c r="EN252" s="18"/>
      <c r="EO252" s="18"/>
      <c r="EP252" s="18"/>
      <c r="EQ252" s="18"/>
      <c r="ER252" s="18"/>
      <c r="ES252" s="18"/>
      <c r="ET252" s="18"/>
      <c r="EU252" s="18"/>
      <c r="EV252" s="18"/>
      <c r="EW252" s="18"/>
      <c r="EX252" s="18"/>
      <c r="EY252" s="18"/>
      <c r="EZ252" s="18"/>
      <c r="FA252" s="18"/>
      <c r="FB252" s="18"/>
      <c r="FC252" s="18"/>
      <c r="FD252" s="18"/>
      <c r="FE252" s="18"/>
      <c r="FF252" s="18"/>
      <c r="FG252" s="18"/>
      <c r="FH252" s="18"/>
      <c r="FI252" s="18"/>
      <c r="FJ252" s="18"/>
      <c r="FK252" s="18"/>
      <c r="FL252" s="18"/>
      <c r="FM252" s="18"/>
      <c r="FN252" s="18"/>
      <c r="FO252" s="18"/>
      <c r="FP252" s="18"/>
      <c r="FQ252" s="18"/>
      <c r="FR252" s="18"/>
      <c r="FS252" s="18"/>
      <c r="FT252" s="18"/>
      <c r="FU252" s="18"/>
      <c r="FV252" s="18"/>
      <c r="FW252" s="18"/>
      <c r="FX252" s="18"/>
      <c r="FY252" s="18"/>
      <c r="FZ252" s="18"/>
    </row>
    <row r="253" spans="1:182" ht="15">
      <c r="A253" s="18"/>
      <c r="B253" s="18"/>
      <c r="C253" s="18"/>
      <c r="D253" s="245"/>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c r="DK253" s="18"/>
      <c r="DL253" s="18"/>
      <c r="DM253" s="18"/>
      <c r="DN253" s="18"/>
      <c r="DO253" s="18"/>
      <c r="DP253" s="18"/>
      <c r="DQ253" s="18"/>
      <c r="DR253" s="18"/>
      <c r="DS253" s="18"/>
      <c r="DT253" s="18"/>
      <c r="DU253" s="18"/>
      <c r="DV253" s="18"/>
      <c r="DW253" s="18"/>
      <c r="DX253" s="18"/>
      <c r="DY253" s="18"/>
      <c r="DZ253" s="18"/>
      <c r="EA253" s="18"/>
      <c r="EB253" s="18"/>
      <c r="EC253" s="18"/>
      <c r="ED253" s="18"/>
      <c r="EE253" s="18"/>
      <c r="EF253" s="18"/>
      <c r="EG253" s="18"/>
      <c r="EH253" s="18"/>
      <c r="EI253" s="18"/>
      <c r="EJ253" s="18"/>
      <c r="EK253" s="18"/>
      <c r="EL253" s="18"/>
      <c r="EM253" s="18"/>
      <c r="EN253" s="18"/>
      <c r="EO253" s="18"/>
      <c r="EP253" s="18"/>
      <c r="EQ253" s="18"/>
      <c r="ER253" s="18"/>
      <c r="ES253" s="18"/>
      <c r="ET253" s="18"/>
      <c r="EU253" s="18"/>
      <c r="EV253" s="18"/>
      <c r="EW253" s="18"/>
      <c r="EX253" s="18"/>
      <c r="EY253" s="18"/>
      <c r="EZ253" s="18"/>
      <c r="FA253" s="18"/>
      <c r="FB253" s="18"/>
      <c r="FC253" s="18"/>
      <c r="FD253" s="18"/>
      <c r="FE253" s="18"/>
      <c r="FF253" s="18"/>
      <c r="FG253" s="18"/>
      <c r="FH253" s="18"/>
      <c r="FI253" s="18"/>
      <c r="FJ253" s="18"/>
      <c r="FK253" s="18"/>
      <c r="FL253" s="18"/>
      <c r="FM253" s="18"/>
      <c r="FN253" s="18"/>
      <c r="FO253" s="18"/>
      <c r="FP253" s="18"/>
      <c r="FQ253" s="18"/>
      <c r="FR253" s="18"/>
      <c r="FS253" s="18"/>
      <c r="FT253" s="18"/>
      <c r="FU253" s="18"/>
      <c r="FV253" s="18"/>
      <c r="FW253" s="18"/>
      <c r="FX253" s="18"/>
      <c r="FY253" s="18"/>
      <c r="FZ253" s="18"/>
    </row>
    <row r="254" spans="1:182" ht="15">
      <c r="A254" s="18"/>
      <c r="B254" s="18"/>
      <c r="C254" s="18"/>
      <c r="D254" s="245"/>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c r="DV254" s="18"/>
      <c r="DW254" s="18"/>
      <c r="DX254" s="18"/>
      <c r="DY254" s="18"/>
      <c r="DZ254" s="18"/>
      <c r="EA254" s="18"/>
      <c r="EB254" s="18"/>
      <c r="EC254" s="18"/>
      <c r="ED254" s="18"/>
      <c r="EE254" s="18"/>
      <c r="EF254" s="18"/>
      <c r="EG254" s="18"/>
      <c r="EH254" s="18"/>
      <c r="EI254" s="18"/>
      <c r="EJ254" s="18"/>
      <c r="EK254" s="18"/>
      <c r="EL254" s="18"/>
      <c r="EM254" s="18"/>
      <c r="EN254" s="18"/>
      <c r="EO254" s="18"/>
      <c r="EP254" s="18"/>
      <c r="EQ254" s="18"/>
      <c r="ER254" s="18"/>
      <c r="ES254" s="18"/>
      <c r="ET254" s="18"/>
      <c r="EU254" s="18"/>
      <c r="EV254" s="18"/>
      <c r="EW254" s="18"/>
      <c r="EX254" s="18"/>
      <c r="EY254" s="18"/>
      <c r="EZ254" s="18"/>
      <c r="FA254" s="18"/>
      <c r="FB254" s="18"/>
      <c r="FC254" s="18"/>
      <c r="FD254" s="18"/>
      <c r="FE254" s="18"/>
      <c r="FF254" s="18"/>
      <c r="FG254" s="18"/>
      <c r="FH254" s="18"/>
      <c r="FI254" s="18"/>
      <c r="FJ254" s="18"/>
      <c r="FK254" s="18"/>
      <c r="FL254" s="18"/>
      <c r="FM254" s="18"/>
      <c r="FN254" s="18"/>
      <c r="FO254" s="18"/>
      <c r="FP254" s="18"/>
      <c r="FQ254" s="18"/>
      <c r="FR254" s="18"/>
      <c r="FS254" s="18"/>
      <c r="FT254" s="18"/>
      <c r="FU254" s="18"/>
      <c r="FV254" s="18"/>
      <c r="FW254" s="18"/>
      <c r="FX254" s="18"/>
      <c r="FY254" s="18"/>
      <c r="FZ254" s="18"/>
    </row>
    <row r="255" spans="1:182" ht="15">
      <c r="A255" s="18"/>
      <c r="B255" s="18"/>
      <c r="C255" s="18"/>
      <c r="D255" s="245"/>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c r="DV255" s="18"/>
      <c r="DW255" s="18"/>
      <c r="DX255" s="18"/>
      <c r="DY255" s="18"/>
      <c r="DZ255" s="18"/>
      <c r="EA255" s="18"/>
      <c r="EB255" s="18"/>
      <c r="EC255" s="18"/>
      <c r="ED255" s="18"/>
      <c r="EE255" s="18"/>
      <c r="EF255" s="18"/>
      <c r="EG255" s="18"/>
      <c r="EH255" s="18"/>
      <c r="EI255" s="18"/>
      <c r="EJ255" s="18"/>
      <c r="EK255" s="18"/>
      <c r="EL255" s="18"/>
      <c r="EM255" s="18"/>
      <c r="EN255" s="18"/>
      <c r="EO255" s="18"/>
      <c r="EP255" s="18"/>
      <c r="EQ255" s="18"/>
      <c r="ER255" s="18"/>
      <c r="ES255" s="18"/>
      <c r="ET255" s="18"/>
      <c r="EU255" s="18"/>
      <c r="EV255" s="18"/>
      <c r="EW255" s="18"/>
      <c r="EX255" s="18"/>
      <c r="EY255" s="18"/>
      <c r="EZ255" s="18"/>
      <c r="FA255" s="18"/>
      <c r="FB255" s="18"/>
      <c r="FC255" s="18"/>
      <c r="FD255" s="18"/>
      <c r="FE255" s="18"/>
      <c r="FF255" s="18"/>
      <c r="FG255" s="18"/>
      <c r="FH255" s="18"/>
      <c r="FI255" s="18"/>
      <c r="FJ255" s="18"/>
      <c r="FK255" s="18"/>
      <c r="FL255" s="18"/>
      <c r="FM255" s="18"/>
      <c r="FN255" s="18"/>
      <c r="FO255" s="18"/>
      <c r="FP255" s="18"/>
      <c r="FQ255" s="18"/>
      <c r="FR255" s="18"/>
      <c r="FS255" s="18"/>
      <c r="FT255" s="18"/>
      <c r="FU255" s="18"/>
      <c r="FV255" s="18"/>
      <c r="FW255" s="18"/>
      <c r="FX255" s="18"/>
      <c r="FY255" s="18"/>
      <c r="FZ255" s="18"/>
    </row>
    <row r="256" spans="1:182" ht="15">
      <c r="A256" s="18"/>
      <c r="B256" s="18"/>
      <c r="C256" s="18"/>
      <c r="D256" s="245"/>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c r="EL256" s="18"/>
      <c r="EM256" s="18"/>
      <c r="EN256" s="18"/>
      <c r="EO256" s="18"/>
      <c r="EP256" s="18"/>
      <c r="EQ256" s="18"/>
      <c r="ER256" s="18"/>
      <c r="ES256" s="18"/>
      <c r="ET256" s="18"/>
      <c r="EU256" s="18"/>
      <c r="EV256" s="18"/>
      <c r="EW256" s="18"/>
      <c r="EX256" s="18"/>
      <c r="EY256" s="18"/>
      <c r="EZ256" s="18"/>
      <c r="FA256" s="18"/>
      <c r="FB256" s="18"/>
      <c r="FC256" s="18"/>
      <c r="FD256" s="18"/>
      <c r="FE256" s="18"/>
      <c r="FF256" s="18"/>
      <c r="FG256" s="18"/>
      <c r="FH256" s="18"/>
      <c r="FI256" s="18"/>
      <c r="FJ256" s="18"/>
      <c r="FK256" s="18"/>
      <c r="FL256" s="18"/>
      <c r="FM256" s="18"/>
      <c r="FN256" s="18"/>
      <c r="FO256" s="18"/>
      <c r="FP256" s="18"/>
      <c r="FQ256" s="18"/>
      <c r="FR256" s="18"/>
      <c r="FS256" s="18"/>
      <c r="FT256" s="18"/>
      <c r="FU256" s="18"/>
      <c r="FV256" s="18"/>
      <c r="FW256" s="18"/>
      <c r="FX256" s="18"/>
      <c r="FY256" s="18"/>
      <c r="FZ256" s="18"/>
    </row>
    <row r="257" spans="1:182" ht="15">
      <c r="A257" s="18"/>
      <c r="B257" s="18"/>
      <c r="C257" s="18"/>
      <c r="D257" s="245"/>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c r="DK257" s="18"/>
      <c r="DL257" s="18"/>
      <c r="DM257" s="18"/>
      <c r="DN257" s="18"/>
      <c r="DO257" s="18"/>
      <c r="DP257" s="18"/>
      <c r="DQ257" s="18"/>
      <c r="DR257" s="18"/>
      <c r="DS257" s="18"/>
      <c r="DT257" s="18"/>
      <c r="DU257" s="18"/>
      <c r="DV257" s="18"/>
      <c r="DW257" s="18"/>
      <c r="DX257" s="18"/>
      <c r="DY257" s="18"/>
      <c r="DZ257" s="18"/>
      <c r="EA257" s="18"/>
      <c r="EB257" s="18"/>
      <c r="EC257" s="18"/>
      <c r="ED257" s="18"/>
      <c r="EE257" s="18"/>
      <c r="EF257" s="18"/>
      <c r="EG257" s="18"/>
      <c r="EH257" s="18"/>
      <c r="EI257" s="18"/>
      <c r="EJ257" s="18"/>
      <c r="EK257" s="18"/>
      <c r="EL257" s="18"/>
      <c r="EM257" s="18"/>
      <c r="EN257" s="18"/>
      <c r="EO257" s="18"/>
      <c r="EP257" s="18"/>
      <c r="EQ257" s="18"/>
      <c r="ER257" s="18"/>
      <c r="ES257" s="18"/>
      <c r="ET257" s="18"/>
      <c r="EU257" s="18"/>
      <c r="EV257" s="18"/>
      <c r="EW257" s="18"/>
      <c r="EX257" s="18"/>
      <c r="EY257" s="18"/>
      <c r="EZ257" s="18"/>
      <c r="FA257" s="18"/>
      <c r="FB257" s="18"/>
      <c r="FC257" s="18"/>
      <c r="FD257" s="18"/>
      <c r="FE257" s="18"/>
      <c r="FF257" s="18"/>
      <c r="FG257" s="18"/>
      <c r="FH257" s="18"/>
      <c r="FI257" s="18"/>
      <c r="FJ257" s="18"/>
      <c r="FK257" s="18"/>
      <c r="FL257" s="18"/>
      <c r="FM257" s="18"/>
      <c r="FN257" s="18"/>
      <c r="FO257" s="18"/>
      <c r="FP257" s="18"/>
      <c r="FQ257" s="18"/>
      <c r="FR257" s="18"/>
      <c r="FS257" s="18"/>
      <c r="FT257" s="18"/>
      <c r="FU257" s="18"/>
      <c r="FV257" s="18"/>
      <c r="FW257" s="18"/>
      <c r="FX257" s="18"/>
      <c r="FY257" s="18"/>
      <c r="FZ257" s="18"/>
    </row>
    <row r="258" spans="1:182" ht="15">
      <c r="A258" s="18"/>
      <c r="B258" s="18"/>
      <c r="C258" s="18"/>
      <c r="D258" s="245"/>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c r="DZ258" s="18"/>
      <c r="EA258" s="18"/>
      <c r="EB258" s="18"/>
      <c r="EC258" s="18"/>
      <c r="ED258" s="18"/>
      <c r="EE258" s="18"/>
      <c r="EF258" s="18"/>
      <c r="EG258" s="18"/>
      <c r="EH258" s="18"/>
      <c r="EI258" s="18"/>
      <c r="EJ258" s="18"/>
      <c r="EK258" s="18"/>
      <c r="EL258" s="18"/>
      <c r="EM258" s="18"/>
      <c r="EN258" s="18"/>
      <c r="EO258" s="18"/>
      <c r="EP258" s="18"/>
      <c r="EQ258" s="18"/>
      <c r="ER258" s="18"/>
      <c r="ES258" s="18"/>
      <c r="ET258" s="18"/>
      <c r="EU258" s="18"/>
      <c r="EV258" s="18"/>
      <c r="EW258" s="18"/>
      <c r="EX258" s="18"/>
      <c r="EY258" s="18"/>
      <c r="EZ258" s="18"/>
      <c r="FA258" s="18"/>
      <c r="FB258" s="18"/>
      <c r="FC258" s="18"/>
      <c r="FD258" s="18"/>
      <c r="FE258" s="18"/>
      <c r="FF258" s="18"/>
      <c r="FG258" s="18"/>
      <c r="FH258" s="18"/>
      <c r="FI258" s="18"/>
      <c r="FJ258" s="18"/>
      <c r="FK258" s="18"/>
      <c r="FL258" s="18"/>
      <c r="FM258" s="18"/>
      <c r="FN258" s="18"/>
      <c r="FO258" s="18"/>
      <c r="FP258" s="18"/>
      <c r="FQ258" s="18"/>
      <c r="FR258" s="18"/>
      <c r="FS258" s="18"/>
      <c r="FT258" s="18"/>
      <c r="FU258" s="18"/>
      <c r="FV258" s="18"/>
      <c r="FW258" s="18"/>
      <c r="FX258" s="18"/>
      <c r="FY258" s="18"/>
      <c r="FZ258" s="18"/>
    </row>
    <row r="259" spans="1:182" ht="15">
      <c r="A259" s="18"/>
      <c r="B259" s="18"/>
      <c r="C259" s="18"/>
      <c r="D259" s="245"/>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c r="DK259" s="18"/>
      <c r="DL259" s="18"/>
      <c r="DM259" s="18"/>
      <c r="DN259" s="18"/>
      <c r="DO259" s="18"/>
      <c r="DP259" s="18"/>
      <c r="DQ259" s="18"/>
      <c r="DR259" s="18"/>
      <c r="DS259" s="18"/>
      <c r="DT259" s="18"/>
      <c r="DU259" s="18"/>
      <c r="DV259" s="18"/>
      <c r="DW259" s="18"/>
      <c r="DX259" s="18"/>
      <c r="DY259" s="18"/>
      <c r="DZ259" s="18"/>
      <c r="EA259" s="18"/>
      <c r="EB259" s="18"/>
      <c r="EC259" s="18"/>
      <c r="ED259" s="18"/>
      <c r="EE259" s="18"/>
      <c r="EF259" s="18"/>
      <c r="EG259" s="18"/>
      <c r="EH259" s="18"/>
      <c r="EI259" s="18"/>
      <c r="EJ259" s="18"/>
      <c r="EK259" s="18"/>
      <c r="EL259" s="18"/>
      <c r="EM259" s="18"/>
      <c r="EN259" s="18"/>
      <c r="EO259" s="18"/>
      <c r="EP259" s="18"/>
      <c r="EQ259" s="18"/>
      <c r="ER259" s="18"/>
      <c r="ES259" s="18"/>
      <c r="ET259" s="18"/>
      <c r="EU259" s="18"/>
      <c r="EV259" s="18"/>
      <c r="EW259" s="18"/>
      <c r="EX259" s="18"/>
      <c r="EY259" s="18"/>
      <c r="EZ259" s="18"/>
      <c r="FA259" s="18"/>
      <c r="FB259" s="18"/>
      <c r="FC259" s="18"/>
      <c r="FD259" s="18"/>
      <c r="FE259" s="18"/>
      <c r="FF259" s="18"/>
      <c r="FG259" s="18"/>
      <c r="FH259" s="18"/>
      <c r="FI259" s="18"/>
      <c r="FJ259" s="18"/>
      <c r="FK259" s="18"/>
      <c r="FL259" s="18"/>
      <c r="FM259" s="18"/>
      <c r="FN259" s="18"/>
      <c r="FO259" s="18"/>
      <c r="FP259" s="18"/>
      <c r="FQ259" s="18"/>
      <c r="FR259" s="18"/>
      <c r="FS259" s="18"/>
      <c r="FT259" s="18"/>
      <c r="FU259" s="18"/>
      <c r="FV259" s="18"/>
      <c r="FW259" s="18"/>
      <c r="FX259" s="18"/>
      <c r="FY259" s="18"/>
      <c r="FZ259" s="18"/>
    </row>
    <row r="260" spans="1:182" ht="15">
      <c r="A260" s="18"/>
      <c r="B260" s="18"/>
      <c r="C260" s="18"/>
      <c r="D260" s="245"/>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c r="DK260" s="18"/>
      <c r="DL260" s="18"/>
      <c r="DM260" s="18"/>
      <c r="DN260" s="18"/>
      <c r="DO260" s="18"/>
      <c r="DP260" s="18"/>
      <c r="DQ260" s="18"/>
      <c r="DR260" s="18"/>
      <c r="DS260" s="18"/>
      <c r="DT260" s="18"/>
      <c r="DU260" s="18"/>
      <c r="DV260" s="18"/>
      <c r="DW260" s="18"/>
      <c r="DX260" s="18"/>
      <c r="DY260" s="18"/>
      <c r="DZ260" s="18"/>
      <c r="EA260" s="18"/>
      <c r="EB260" s="18"/>
      <c r="EC260" s="18"/>
      <c r="ED260" s="18"/>
      <c r="EE260" s="18"/>
      <c r="EF260" s="18"/>
      <c r="EG260" s="18"/>
      <c r="EH260" s="18"/>
      <c r="EI260" s="18"/>
      <c r="EJ260" s="18"/>
      <c r="EK260" s="18"/>
      <c r="EL260" s="18"/>
      <c r="EM260" s="18"/>
      <c r="EN260" s="18"/>
      <c r="EO260" s="18"/>
      <c r="EP260" s="18"/>
      <c r="EQ260" s="18"/>
      <c r="ER260" s="18"/>
      <c r="ES260" s="18"/>
      <c r="ET260" s="18"/>
      <c r="EU260" s="18"/>
      <c r="EV260" s="18"/>
      <c r="EW260" s="18"/>
      <c r="EX260" s="18"/>
      <c r="EY260" s="18"/>
      <c r="EZ260" s="18"/>
      <c r="FA260" s="18"/>
      <c r="FB260" s="18"/>
      <c r="FC260" s="18"/>
      <c r="FD260" s="18"/>
      <c r="FE260" s="18"/>
      <c r="FF260" s="18"/>
      <c r="FG260" s="18"/>
      <c r="FH260" s="18"/>
      <c r="FI260" s="18"/>
      <c r="FJ260" s="18"/>
      <c r="FK260" s="18"/>
      <c r="FL260" s="18"/>
      <c r="FM260" s="18"/>
      <c r="FN260" s="18"/>
      <c r="FO260" s="18"/>
      <c r="FP260" s="18"/>
      <c r="FQ260" s="18"/>
      <c r="FR260" s="18"/>
      <c r="FS260" s="18"/>
      <c r="FT260" s="18"/>
      <c r="FU260" s="18"/>
      <c r="FV260" s="18"/>
      <c r="FW260" s="18"/>
      <c r="FX260" s="18"/>
      <c r="FY260" s="18"/>
      <c r="FZ260" s="18"/>
    </row>
    <row r="261" spans="1:182" ht="15">
      <c r="A261" s="18"/>
      <c r="B261" s="18"/>
      <c r="C261" s="18"/>
      <c r="D261" s="245"/>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c r="DK261" s="18"/>
      <c r="DL261" s="18"/>
      <c r="DM261" s="18"/>
      <c r="DN261" s="18"/>
      <c r="DO261" s="18"/>
      <c r="DP261" s="18"/>
      <c r="DQ261" s="18"/>
      <c r="DR261" s="18"/>
      <c r="DS261" s="18"/>
      <c r="DT261" s="18"/>
      <c r="DU261" s="18"/>
      <c r="DV261" s="18"/>
      <c r="DW261" s="18"/>
      <c r="DX261" s="18"/>
      <c r="DY261" s="18"/>
      <c r="DZ261" s="18"/>
      <c r="EA261" s="18"/>
      <c r="EB261" s="18"/>
      <c r="EC261" s="18"/>
      <c r="ED261" s="18"/>
      <c r="EE261" s="18"/>
      <c r="EF261" s="18"/>
      <c r="EG261" s="18"/>
      <c r="EH261" s="18"/>
      <c r="EI261" s="18"/>
      <c r="EJ261" s="18"/>
      <c r="EK261" s="18"/>
      <c r="EL261" s="18"/>
      <c r="EM261" s="18"/>
      <c r="EN261" s="18"/>
      <c r="EO261" s="18"/>
      <c r="EP261" s="18"/>
      <c r="EQ261" s="18"/>
      <c r="ER261" s="18"/>
      <c r="ES261" s="18"/>
      <c r="ET261" s="18"/>
      <c r="EU261" s="18"/>
      <c r="EV261" s="18"/>
      <c r="EW261" s="18"/>
      <c r="EX261" s="18"/>
      <c r="EY261" s="18"/>
      <c r="EZ261" s="18"/>
      <c r="FA261" s="18"/>
      <c r="FB261" s="18"/>
      <c r="FC261" s="18"/>
      <c r="FD261" s="18"/>
      <c r="FE261" s="18"/>
      <c r="FF261" s="18"/>
      <c r="FG261" s="18"/>
      <c r="FH261" s="18"/>
      <c r="FI261" s="18"/>
      <c r="FJ261" s="18"/>
      <c r="FK261" s="18"/>
      <c r="FL261" s="18"/>
      <c r="FM261" s="18"/>
      <c r="FN261" s="18"/>
      <c r="FO261" s="18"/>
      <c r="FP261" s="18"/>
      <c r="FQ261" s="18"/>
      <c r="FR261" s="18"/>
      <c r="FS261" s="18"/>
      <c r="FT261" s="18"/>
      <c r="FU261" s="18"/>
      <c r="FV261" s="18"/>
      <c r="FW261" s="18"/>
      <c r="FX261" s="18"/>
      <c r="FY261" s="18"/>
      <c r="FZ261" s="18"/>
    </row>
    <row r="262" spans="1:182" ht="15">
      <c r="A262" s="18"/>
      <c r="B262" s="18"/>
      <c r="C262" s="18"/>
      <c r="D262" s="245"/>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c r="DU262" s="18"/>
      <c r="DV262" s="18"/>
      <c r="DW262" s="18"/>
      <c r="DX262" s="18"/>
      <c r="DY262" s="18"/>
      <c r="DZ262" s="18"/>
      <c r="EA262" s="18"/>
      <c r="EB262" s="18"/>
      <c r="EC262" s="18"/>
      <c r="ED262" s="18"/>
      <c r="EE262" s="18"/>
      <c r="EF262" s="18"/>
      <c r="EG262" s="18"/>
      <c r="EH262" s="18"/>
      <c r="EI262" s="18"/>
      <c r="EJ262" s="18"/>
      <c r="EK262" s="18"/>
      <c r="EL262" s="18"/>
      <c r="EM262" s="18"/>
      <c r="EN262" s="18"/>
      <c r="EO262" s="18"/>
      <c r="EP262" s="18"/>
      <c r="EQ262" s="18"/>
      <c r="ER262" s="18"/>
      <c r="ES262" s="18"/>
      <c r="ET262" s="18"/>
      <c r="EU262" s="18"/>
      <c r="EV262" s="18"/>
      <c r="EW262" s="18"/>
      <c r="EX262" s="18"/>
      <c r="EY262" s="18"/>
      <c r="EZ262" s="18"/>
      <c r="FA262" s="18"/>
      <c r="FB262" s="18"/>
      <c r="FC262" s="18"/>
      <c r="FD262" s="18"/>
      <c r="FE262" s="18"/>
      <c r="FF262" s="18"/>
      <c r="FG262" s="18"/>
      <c r="FH262" s="18"/>
      <c r="FI262" s="18"/>
      <c r="FJ262" s="18"/>
      <c r="FK262" s="18"/>
      <c r="FL262" s="18"/>
      <c r="FM262" s="18"/>
      <c r="FN262" s="18"/>
      <c r="FO262" s="18"/>
      <c r="FP262" s="18"/>
      <c r="FQ262" s="18"/>
      <c r="FR262" s="18"/>
      <c r="FS262" s="18"/>
      <c r="FT262" s="18"/>
      <c r="FU262" s="18"/>
      <c r="FV262" s="18"/>
      <c r="FW262" s="18"/>
      <c r="FX262" s="18"/>
      <c r="FY262" s="18"/>
      <c r="FZ262" s="18"/>
    </row>
    <row r="263" spans="1:182" ht="15">
      <c r="A263" s="18"/>
      <c r="B263" s="18"/>
      <c r="C263" s="18"/>
      <c r="D263" s="245"/>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c r="DZ263" s="18"/>
      <c r="EA263" s="18"/>
      <c r="EB263" s="18"/>
      <c r="EC263" s="18"/>
      <c r="ED263" s="18"/>
      <c r="EE263" s="18"/>
      <c r="EF263" s="18"/>
      <c r="EG263" s="18"/>
      <c r="EH263" s="18"/>
      <c r="EI263" s="18"/>
      <c r="EJ263" s="18"/>
      <c r="EK263" s="18"/>
      <c r="EL263" s="18"/>
      <c r="EM263" s="18"/>
      <c r="EN263" s="18"/>
      <c r="EO263" s="18"/>
      <c r="EP263" s="18"/>
      <c r="EQ263" s="18"/>
      <c r="ER263" s="18"/>
      <c r="ES263" s="18"/>
      <c r="ET263" s="18"/>
      <c r="EU263" s="18"/>
      <c r="EV263" s="18"/>
      <c r="EW263" s="18"/>
      <c r="EX263" s="18"/>
      <c r="EY263" s="18"/>
      <c r="EZ263" s="18"/>
      <c r="FA263" s="18"/>
      <c r="FB263" s="18"/>
      <c r="FC263" s="18"/>
      <c r="FD263" s="18"/>
      <c r="FE263" s="18"/>
      <c r="FF263" s="18"/>
      <c r="FG263" s="18"/>
      <c r="FH263" s="18"/>
      <c r="FI263" s="18"/>
      <c r="FJ263" s="18"/>
      <c r="FK263" s="18"/>
      <c r="FL263" s="18"/>
      <c r="FM263" s="18"/>
      <c r="FN263" s="18"/>
      <c r="FO263" s="18"/>
      <c r="FP263" s="18"/>
      <c r="FQ263" s="18"/>
      <c r="FR263" s="18"/>
      <c r="FS263" s="18"/>
      <c r="FT263" s="18"/>
      <c r="FU263" s="18"/>
      <c r="FV263" s="18"/>
      <c r="FW263" s="18"/>
      <c r="FX263" s="18"/>
      <c r="FY263" s="18"/>
      <c r="FZ263" s="18"/>
    </row>
    <row r="264" spans="1:182" ht="15">
      <c r="A264" s="18"/>
      <c r="B264" s="18"/>
      <c r="C264" s="18"/>
      <c r="D264" s="245"/>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c r="DZ264" s="18"/>
      <c r="EA264" s="18"/>
      <c r="EB264" s="18"/>
      <c r="EC264" s="18"/>
      <c r="ED264" s="18"/>
      <c r="EE264" s="18"/>
      <c r="EF264" s="18"/>
      <c r="EG264" s="18"/>
      <c r="EH264" s="18"/>
      <c r="EI264" s="18"/>
      <c r="EJ264" s="18"/>
      <c r="EK264" s="18"/>
      <c r="EL264" s="18"/>
      <c r="EM264" s="18"/>
      <c r="EN264" s="18"/>
      <c r="EO264" s="18"/>
      <c r="EP264" s="18"/>
      <c r="EQ264" s="18"/>
      <c r="ER264" s="18"/>
      <c r="ES264" s="18"/>
      <c r="ET264" s="18"/>
      <c r="EU264" s="18"/>
      <c r="EV264" s="18"/>
      <c r="EW264" s="18"/>
      <c r="EX264" s="18"/>
      <c r="EY264" s="18"/>
      <c r="EZ264" s="18"/>
      <c r="FA264" s="18"/>
      <c r="FB264" s="18"/>
      <c r="FC264" s="18"/>
      <c r="FD264" s="18"/>
      <c r="FE264" s="18"/>
      <c r="FF264" s="18"/>
      <c r="FG264" s="18"/>
      <c r="FH264" s="18"/>
      <c r="FI264" s="18"/>
      <c r="FJ264" s="18"/>
      <c r="FK264" s="18"/>
      <c r="FL264" s="18"/>
      <c r="FM264" s="18"/>
      <c r="FN264" s="18"/>
      <c r="FO264" s="18"/>
      <c r="FP264" s="18"/>
      <c r="FQ264" s="18"/>
      <c r="FR264" s="18"/>
      <c r="FS264" s="18"/>
      <c r="FT264" s="18"/>
      <c r="FU264" s="18"/>
      <c r="FV264" s="18"/>
      <c r="FW264" s="18"/>
      <c r="FX264" s="18"/>
      <c r="FY264" s="18"/>
      <c r="FZ264" s="18"/>
    </row>
    <row r="265" spans="1:182" ht="15">
      <c r="A265" s="18"/>
      <c r="B265" s="18"/>
      <c r="C265" s="18"/>
      <c r="D265" s="245"/>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c r="DV265" s="18"/>
      <c r="DW265" s="18"/>
      <c r="DX265" s="18"/>
      <c r="DY265" s="18"/>
      <c r="DZ265" s="18"/>
      <c r="EA265" s="18"/>
      <c r="EB265" s="18"/>
      <c r="EC265" s="18"/>
      <c r="ED265" s="18"/>
      <c r="EE265" s="18"/>
      <c r="EF265" s="18"/>
      <c r="EG265" s="18"/>
      <c r="EH265" s="18"/>
      <c r="EI265" s="18"/>
      <c r="EJ265" s="18"/>
      <c r="EK265" s="18"/>
      <c r="EL265" s="18"/>
      <c r="EM265" s="18"/>
      <c r="EN265" s="18"/>
      <c r="EO265" s="18"/>
      <c r="EP265" s="18"/>
      <c r="EQ265" s="18"/>
      <c r="ER265" s="18"/>
      <c r="ES265" s="18"/>
      <c r="ET265" s="18"/>
      <c r="EU265" s="18"/>
      <c r="EV265" s="18"/>
      <c r="EW265" s="18"/>
      <c r="EX265" s="18"/>
      <c r="EY265" s="18"/>
      <c r="EZ265" s="18"/>
      <c r="FA265" s="18"/>
      <c r="FB265" s="18"/>
      <c r="FC265" s="18"/>
      <c r="FD265" s="18"/>
      <c r="FE265" s="18"/>
      <c r="FF265" s="18"/>
      <c r="FG265" s="18"/>
      <c r="FH265" s="18"/>
      <c r="FI265" s="18"/>
      <c r="FJ265" s="18"/>
      <c r="FK265" s="18"/>
      <c r="FL265" s="18"/>
      <c r="FM265" s="18"/>
      <c r="FN265" s="18"/>
      <c r="FO265" s="18"/>
      <c r="FP265" s="18"/>
      <c r="FQ265" s="18"/>
      <c r="FR265" s="18"/>
      <c r="FS265" s="18"/>
      <c r="FT265" s="18"/>
      <c r="FU265" s="18"/>
      <c r="FV265" s="18"/>
      <c r="FW265" s="18"/>
      <c r="FX265" s="18"/>
      <c r="FY265" s="18"/>
      <c r="FZ265" s="18"/>
    </row>
    <row r="266" spans="1:182" ht="15">
      <c r="A266" s="18"/>
      <c r="B266" s="18"/>
      <c r="C266" s="18"/>
      <c r="D266" s="245"/>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8"/>
      <c r="EP266" s="18"/>
      <c r="EQ266" s="18"/>
      <c r="ER266" s="18"/>
      <c r="ES266" s="18"/>
      <c r="ET266" s="18"/>
      <c r="EU266" s="18"/>
      <c r="EV266" s="18"/>
      <c r="EW266" s="18"/>
      <c r="EX266" s="18"/>
      <c r="EY266" s="18"/>
      <c r="EZ266" s="18"/>
      <c r="FA266" s="18"/>
      <c r="FB266" s="18"/>
      <c r="FC266" s="18"/>
      <c r="FD266" s="18"/>
      <c r="FE266" s="18"/>
      <c r="FF266" s="18"/>
      <c r="FG266" s="18"/>
      <c r="FH266" s="18"/>
      <c r="FI266" s="18"/>
      <c r="FJ266" s="18"/>
      <c r="FK266" s="18"/>
      <c r="FL266" s="18"/>
      <c r="FM266" s="18"/>
      <c r="FN266" s="18"/>
      <c r="FO266" s="18"/>
      <c r="FP266" s="18"/>
      <c r="FQ266" s="18"/>
      <c r="FR266" s="18"/>
      <c r="FS266" s="18"/>
      <c r="FT266" s="18"/>
      <c r="FU266" s="18"/>
      <c r="FV266" s="18"/>
      <c r="FW266" s="18"/>
      <c r="FX266" s="18"/>
      <c r="FY266" s="18"/>
      <c r="FZ266" s="18"/>
    </row>
    <row r="267" spans="1:182" ht="15">
      <c r="A267" s="18"/>
      <c r="B267" s="18"/>
      <c r="C267" s="18"/>
      <c r="D267" s="245"/>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c r="DV267" s="18"/>
      <c r="DW267" s="18"/>
      <c r="DX267" s="18"/>
      <c r="DY267" s="18"/>
      <c r="DZ267" s="18"/>
      <c r="EA267" s="18"/>
      <c r="EB267" s="18"/>
      <c r="EC267" s="18"/>
      <c r="ED267" s="18"/>
      <c r="EE267" s="18"/>
      <c r="EF267" s="18"/>
      <c r="EG267" s="18"/>
      <c r="EH267" s="18"/>
      <c r="EI267" s="18"/>
      <c r="EJ267" s="18"/>
      <c r="EK267" s="18"/>
      <c r="EL267" s="18"/>
      <c r="EM267" s="18"/>
      <c r="EN267" s="18"/>
      <c r="EO267" s="18"/>
      <c r="EP267" s="18"/>
      <c r="EQ267" s="18"/>
      <c r="ER267" s="18"/>
      <c r="ES267" s="18"/>
      <c r="ET267" s="18"/>
      <c r="EU267" s="18"/>
      <c r="EV267" s="18"/>
      <c r="EW267" s="18"/>
      <c r="EX267" s="18"/>
      <c r="EY267" s="18"/>
      <c r="EZ267" s="18"/>
      <c r="FA267" s="18"/>
      <c r="FB267" s="18"/>
      <c r="FC267" s="18"/>
      <c r="FD267" s="18"/>
      <c r="FE267" s="18"/>
      <c r="FF267" s="18"/>
      <c r="FG267" s="18"/>
      <c r="FH267" s="18"/>
      <c r="FI267" s="18"/>
      <c r="FJ267" s="18"/>
      <c r="FK267" s="18"/>
      <c r="FL267" s="18"/>
      <c r="FM267" s="18"/>
      <c r="FN267" s="18"/>
      <c r="FO267" s="18"/>
      <c r="FP267" s="18"/>
      <c r="FQ267" s="18"/>
      <c r="FR267" s="18"/>
      <c r="FS267" s="18"/>
      <c r="FT267" s="18"/>
      <c r="FU267" s="18"/>
      <c r="FV267" s="18"/>
      <c r="FW267" s="18"/>
      <c r="FX267" s="18"/>
      <c r="FY267" s="18"/>
      <c r="FZ267" s="18"/>
    </row>
    <row r="268" spans="1:182" ht="15">
      <c r="A268" s="18"/>
      <c r="B268" s="18"/>
      <c r="C268" s="18"/>
      <c r="D268" s="245"/>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
      <c r="EE268" s="18"/>
      <c r="EF268" s="18"/>
      <c r="EG268" s="18"/>
      <c r="EH268" s="18"/>
      <c r="EI268" s="18"/>
      <c r="EJ268" s="18"/>
      <c r="EK268" s="18"/>
      <c r="EL268" s="18"/>
      <c r="EM268" s="18"/>
      <c r="EN268" s="18"/>
      <c r="EO268" s="18"/>
      <c r="EP268" s="18"/>
      <c r="EQ268" s="18"/>
      <c r="ER268" s="18"/>
      <c r="ES268" s="18"/>
      <c r="ET268" s="18"/>
      <c r="EU268" s="18"/>
      <c r="EV268" s="18"/>
      <c r="EW268" s="18"/>
      <c r="EX268" s="18"/>
      <c r="EY268" s="18"/>
      <c r="EZ268" s="18"/>
      <c r="FA268" s="18"/>
      <c r="FB268" s="18"/>
      <c r="FC268" s="18"/>
      <c r="FD268" s="18"/>
      <c r="FE268" s="18"/>
      <c r="FF268" s="18"/>
      <c r="FG268" s="18"/>
      <c r="FH268" s="18"/>
      <c r="FI268" s="18"/>
      <c r="FJ268" s="18"/>
      <c r="FK268" s="18"/>
      <c r="FL268" s="18"/>
      <c r="FM268" s="18"/>
      <c r="FN268" s="18"/>
      <c r="FO268" s="18"/>
      <c r="FP268" s="18"/>
      <c r="FQ268" s="18"/>
      <c r="FR268" s="18"/>
      <c r="FS268" s="18"/>
      <c r="FT268" s="18"/>
      <c r="FU268" s="18"/>
      <c r="FV268" s="18"/>
      <c r="FW268" s="18"/>
      <c r="FX268" s="18"/>
      <c r="FY268" s="18"/>
      <c r="FZ268" s="18"/>
    </row>
    <row r="269" spans="1:182" ht="15">
      <c r="A269" s="18"/>
      <c r="B269" s="18"/>
      <c r="C269" s="18"/>
      <c r="D269" s="245"/>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18"/>
      <c r="EE269" s="18"/>
      <c r="EF269" s="18"/>
      <c r="EG269" s="18"/>
      <c r="EH269" s="18"/>
      <c r="EI269" s="18"/>
      <c r="EJ269" s="18"/>
      <c r="EK269" s="18"/>
      <c r="EL269" s="18"/>
      <c r="EM269" s="18"/>
      <c r="EN269" s="18"/>
      <c r="EO269" s="18"/>
      <c r="EP269" s="18"/>
      <c r="EQ269" s="18"/>
      <c r="ER269" s="18"/>
      <c r="ES269" s="18"/>
      <c r="ET269" s="18"/>
      <c r="EU269" s="18"/>
      <c r="EV269" s="18"/>
      <c r="EW269" s="18"/>
      <c r="EX269" s="18"/>
      <c r="EY269" s="18"/>
      <c r="EZ269" s="18"/>
      <c r="FA269" s="18"/>
      <c r="FB269" s="18"/>
      <c r="FC269" s="18"/>
      <c r="FD269" s="18"/>
      <c r="FE269" s="18"/>
      <c r="FF269" s="18"/>
      <c r="FG269" s="18"/>
      <c r="FH269" s="18"/>
      <c r="FI269" s="18"/>
      <c r="FJ269" s="18"/>
      <c r="FK269" s="18"/>
      <c r="FL269" s="18"/>
      <c r="FM269" s="18"/>
      <c r="FN269" s="18"/>
      <c r="FO269" s="18"/>
      <c r="FP269" s="18"/>
      <c r="FQ269" s="18"/>
      <c r="FR269" s="18"/>
      <c r="FS269" s="18"/>
      <c r="FT269" s="18"/>
      <c r="FU269" s="18"/>
      <c r="FV269" s="18"/>
      <c r="FW269" s="18"/>
      <c r="FX269" s="18"/>
      <c r="FY269" s="18"/>
      <c r="FZ269" s="18"/>
    </row>
    <row r="270" spans="1:182" ht="15">
      <c r="A270" s="18"/>
      <c r="B270" s="18"/>
      <c r="C270" s="18"/>
      <c r="D270" s="245"/>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c r="DZ270" s="18"/>
      <c r="EA270" s="18"/>
      <c r="EB270" s="18"/>
      <c r="EC270" s="18"/>
      <c r="ED270" s="18"/>
      <c r="EE270" s="18"/>
      <c r="EF270" s="18"/>
      <c r="EG270" s="18"/>
      <c r="EH270" s="18"/>
      <c r="EI270" s="18"/>
      <c r="EJ270" s="18"/>
      <c r="EK270" s="18"/>
      <c r="EL270" s="18"/>
      <c r="EM270" s="18"/>
      <c r="EN270" s="18"/>
      <c r="EO270" s="18"/>
      <c r="EP270" s="18"/>
      <c r="EQ270" s="18"/>
      <c r="ER270" s="18"/>
      <c r="ES270" s="18"/>
      <c r="ET270" s="18"/>
      <c r="EU270" s="18"/>
      <c r="EV270" s="18"/>
      <c r="EW270" s="18"/>
      <c r="EX270" s="18"/>
      <c r="EY270" s="18"/>
      <c r="EZ270" s="18"/>
      <c r="FA270" s="18"/>
      <c r="FB270" s="18"/>
      <c r="FC270" s="18"/>
      <c r="FD270" s="18"/>
      <c r="FE270" s="18"/>
      <c r="FF270" s="18"/>
      <c r="FG270" s="18"/>
      <c r="FH270" s="18"/>
      <c r="FI270" s="18"/>
      <c r="FJ270" s="18"/>
      <c r="FK270" s="18"/>
      <c r="FL270" s="18"/>
      <c r="FM270" s="18"/>
      <c r="FN270" s="18"/>
      <c r="FO270" s="18"/>
      <c r="FP270" s="18"/>
      <c r="FQ270" s="18"/>
      <c r="FR270" s="18"/>
      <c r="FS270" s="18"/>
      <c r="FT270" s="18"/>
      <c r="FU270" s="18"/>
      <c r="FV270" s="18"/>
      <c r="FW270" s="18"/>
      <c r="FX270" s="18"/>
      <c r="FY270" s="18"/>
      <c r="FZ270" s="18"/>
    </row>
    <row r="271" spans="1:182" ht="15">
      <c r="A271" s="18"/>
      <c r="B271" s="18"/>
      <c r="C271" s="18"/>
      <c r="D271" s="245"/>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c r="DU271" s="18"/>
      <c r="DV271" s="18"/>
      <c r="DW271" s="18"/>
      <c r="DX271" s="18"/>
      <c r="DY271" s="18"/>
      <c r="DZ271" s="18"/>
      <c r="EA271" s="18"/>
      <c r="EB271" s="18"/>
      <c r="EC271" s="18"/>
      <c r="ED271" s="18"/>
      <c r="EE271" s="18"/>
      <c r="EF271" s="18"/>
      <c r="EG271" s="18"/>
      <c r="EH271" s="18"/>
      <c r="EI271" s="18"/>
      <c r="EJ271" s="18"/>
      <c r="EK271" s="18"/>
      <c r="EL271" s="18"/>
      <c r="EM271" s="18"/>
      <c r="EN271" s="18"/>
      <c r="EO271" s="18"/>
      <c r="EP271" s="18"/>
      <c r="EQ271" s="18"/>
      <c r="ER271" s="18"/>
      <c r="ES271" s="18"/>
      <c r="ET271" s="18"/>
      <c r="EU271" s="18"/>
      <c r="EV271" s="18"/>
      <c r="EW271" s="18"/>
      <c r="EX271" s="18"/>
      <c r="EY271" s="18"/>
      <c r="EZ271" s="18"/>
      <c r="FA271" s="18"/>
      <c r="FB271" s="18"/>
      <c r="FC271" s="18"/>
      <c r="FD271" s="18"/>
      <c r="FE271" s="18"/>
      <c r="FF271" s="18"/>
      <c r="FG271" s="18"/>
      <c r="FH271" s="18"/>
      <c r="FI271" s="18"/>
      <c r="FJ271" s="18"/>
      <c r="FK271" s="18"/>
      <c r="FL271" s="18"/>
      <c r="FM271" s="18"/>
      <c r="FN271" s="18"/>
      <c r="FO271" s="18"/>
      <c r="FP271" s="18"/>
      <c r="FQ271" s="18"/>
      <c r="FR271" s="18"/>
      <c r="FS271" s="18"/>
      <c r="FT271" s="18"/>
      <c r="FU271" s="18"/>
      <c r="FV271" s="18"/>
      <c r="FW271" s="18"/>
      <c r="FX271" s="18"/>
      <c r="FY271" s="18"/>
      <c r="FZ271" s="18"/>
    </row>
    <row r="272" spans="1:182" ht="15">
      <c r="A272" s="18"/>
      <c r="B272" s="18"/>
      <c r="C272" s="18"/>
      <c r="D272" s="245"/>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c r="DV272" s="18"/>
      <c r="DW272" s="18"/>
      <c r="DX272" s="18"/>
      <c r="DY272" s="18"/>
      <c r="DZ272" s="18"/>
      <c r="EA272" s="18"/>
      <c r="EB272" s="18"/>
      <c r="EC272" s="18"/>
      <c r="ED272" s="18"/>
      <c r="EE272" s="18"/>
      <c r="EF272" s="18"/>
      <c r="EG272" s="18"/>
      <c r="EH272" s="18"/>
      <c r="EI272" s="18"/>
      <c r="EJ272" s="18"/>
      <c r="EK272" s="18"/>
      <c r="EL272" s="18"/>
      <c r="EM272" s="18"/>
      <c r="EN272" s="18"/>
      <c r="EO272" s="18"/>
      <c r="EP272" s="18"/>
      <c r="EQ272" s="18"/>
      <c r="ER272" s="18"/>
      <c r="ES272" s="18"/>
      <c r="ET272" s="18"/>
      <c r="EU272" s="18"/>
      <c r="EV272" s="18"/>
      <c r="EW272" s="18"/>
      <c r="EX272" s="18"/>
      <c r="EY272" s="18"/>
      <c r="EZ272" s="18"/>
      <c r="FA272" s="18"/>
      <c r="FB272" s="18"/>
      <c r="FC272" s="18"/>
      <c r="FD272" s="18"/>
      <c r="FE272" s="18"/>
      <c r="FF272" s="18"/>
      <c r="FG272" s="18"/>
      <c r="FH272" s="18"/>
      <c r="FI272" s="18"/>
      <c r="FJ272" s="18"/>
      <c r="FK272" s="18"/>
      <c r="FL272" s="18"/>
      <c r="FM272" s="18"/>
      <c r="FN272" s="18"/>
      <c r="FO272" s="18"/>
      <c r="FP272" s="18"/>
      <c r="FQ272" s="18"/>
      <c r="FR272" s="18"/>
      <c r="FS272" s="18"/>
      <c r="FT272" s="18"/>
      <c r="FU272" s="18"/>
      <c r="FV272" s="18"/>
      <c r="FW272" s="18"/>
      <c r="FX272" s="18"/>
      <c r="FY272" s="18"/>
      <c r="FZ272" s="18"/>
    </row>
    <row r="273" spans="1:182" ht="15">
      <c r="A273" s="18"/>
      <c r="B273" s="18"/>
      <c r="C273" s="18"/>
      <c r="D273" s="245"/>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18"/>
      <c r="EE273" s="18"/>
      <c r="EF273" s="18"/>
      <c r="EG273" s="18"/>
      <c r="EH273" s="18"/>
      <c r="EI273" s="18"/>
      <c r="EJ273" s="18"/>
      <c r="EK273" s="18"/>
      <c r="EL273" s="18"/>
      <c r="EM273" s="18"/>
      <c r="EN273" s="18"/>
      <c r="EO273" s="18"/>
      <c r="EP273" s="18"/>
      <c r="EQ273" s="18"/>
      <c r="ER273" s="18"/>
      <c r="ES273" s="18"/>
      <c r="ET273" s="18"/>
      <c r="EU273" s="18"/>
      <c r="EV273" s="18"/>
      <c r="EW273" s="18"/>
      <c r="EX273" s="18"/>
      <c r="EY273" s="18"/>
      <c r="EZ273" s="18"/>
      <c r="FA273" s="18"/>
      <c r="FB273" s="18"/>
      <c r="FC273" s="18"/>
      <c r="FD273" s="18"/>
      <c r="FE273" s="18"/>
      <c r="FF273" s="18"/>
      <c r="FG273" s="18"/>
      <c r="FH273" s="18"/>
      <c r="FI273" s="18"/>
      <c r="FJ273" s="18"/>
      <c r="FK273" s="18"/>
      <c r="FL273" s="18"/>
      <c r="FM273" s="18"/>
      <c r="FN273" s="18"/>
      <c r="FO273" s="18"/>
      <c r="FP273" s="18"/>
      <c r="FQ273" s="18"/>
      <c r="FR273" s="18"/>
      <c r="FS273" s="18"/>
      <c r="FT273" s="18"/>
      <c r="FU273" s="18"/>
      <c r="FV273" s="18"/>
      <c r="FW273" s="18"/>
      <c r="FX273" s="18"/>
      <c r="FY273" s="18"/>
      <c r="FZ273" s="18"/>
    </row>
    <row r="274" spans="1:182" ht="15">
      <c r="A274" s="18"/>
      <c r="B274" s="18"/>
      <c r="C274" s="18"/>
      <c r="D274" s="245"/>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c r="DZ274" s="18"/>
      <c r="EA274" s="18"/>
      <c r="EB274" s="18"/>
      <c r="EC274" s="18"/>
      <c r="ED274" s="18"/>
      <c r="EE274" s="18"/>
      <c r="EF274" s="18"/>
      <c r="EG274" s="18"/>
      <c r="EH274" s="18"/>
      <c r="EI274" s="18"/>
      <c r="EJ274" s="18"/>
      <c r="EK274" s="18"/>
      <c r="EL274" s="18"/>
      <c r="EM274" s="18"/>
      <c r="EN274" s="18"/>
      <c r="EO274" s="18"/>
      <c r="EP274" s="18"/>
      <c r="EQ274" s="18"/>
      <c r="ER274" s="18"/>
      <c r="ES274" s="18"/>
      <c r="ET274" s="18"/>
      <c r="EU274" s="18"/>
      <c r="EV274" s="18"/>
      <c r="EW274" s="18"/>
      <c r="EX274" s="18"/>
      <c r="EY274" s="18"/>
      <c r="EZ274" s="18"/>
      <c r="FA274" s="18"/>
      <c r="FB274" s="18"/>
      <c r="FC274" s="18"/>
      <c r="FD274" s="18"/>
      <c r="FE274" s="18"/>
      <c r="FF274" s="18"/>
      <c r="FG274" s="18"/>
      <c r="FH274" s="18"/>
      <c r="FI274" s="18"/>
      <c r="FJ274" s="18"/>
      <c r="FK274" s="18"/>
      <c r="FL274" s="18"/>
      <c r="FM274" s="18"/>
      <c r="FN274" s="18"/>
      <c r="FO274" s="18"/>
      <c r="FP274" s="18"/>
      <c r="FQ274" s="18"/>
      <c r="FR274" s="18"/>
      <c r="FS274" s="18"/>
      <c r="FT274" s="18"/>
      <c r="FU274" s="18"/>
      <c r="FV274" s="18"/>
      <c r="FW274" s="18"/>
      <c r="FX274" s="18"/>
      <c r="FY274" s="18"/>
      <c r="FZ274" s="18"/>
    </row>
    <row r="275" spans="1:182" ht="15">
      <c r="A275" s="18"/>
      <c r="B275" s="18"/>
      <c r="C275" s="18"/>
      <c r="D275" s="245"/>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18"/>
      <c r="DL275" s="18"/>
      <c r="DM275" s="18"/>
      <c r="DN275" s="18"/>
      <c r="DO275" s="18"/>
      <c r="DP275" s="18"/>
      <c r="DQ275" s="18"/>
      <c r="DR275" s="18"/>
      <c r="DS275" s="18"/>
      <c r="DT275" s="18"/>
      <c r="DU275" s="18"/>
      <c r="DV275" s="18"/>
      <c r="DW275" s="18"/>
      <c r="DX275" s="18"/>
      <c r="DY275" s="18"/>
      <c r="DZ275" s="18"/>
      <c r="EA275" s="18"/>
      <c r="EB275" s="18"/>
      <c r="EC275" s="18"/>
      <c r="ED275" s="18"/>
      <c r="EE275" s="18"/>
      <c r="EF275" s="18"/>
      <c r="EG275" s="18"/>
      <c r="EH275" s="18"/>
      <c r="EI275" s="18"/>
      <c r="EJ275" s="18"/>
      <c r="EK275" s="18"/>
      <c r="EL275" s="18"/>
      <c r="EM275" s="18"/>
      <c r="EN275" s="18"/>
      <c r="EO275" s="18"/>
      <c r="EP275" s="18"/>
      <c r="EQ275" s="18"/>
      <c r="ER275" s="18"/>
      <c r="ES275" s="18"/>
      <c r="ET275" s="18"/>
      <c r="EU275" s="18"/>
      <c r="EV275" s="18"/>
      <c r="EW275" s="18"/>
      <c r="EX275" s="18"/>
      <c r="EY275" s="18"/>
      <c r="EZ275" s="18"/>
      <c r="FA275" s="18"/>
      <c r="FB275" s="18"/>
      <c r="FC275" s="18"/>
      <c r="FD275" s="18"/>
      <c r="FE275" s="18"/>
      <c r="FF275" s="18"/>
      <c r="FG275" s="18"/>
      <c r="FH275" s="18"/>
      <c r="FI275" s="18"/>
      <c r="FJ275" s="18"/>
      <c r="FK275" s="18"/>
      <c r="FL275" s="18"/>
      <c r="FM275" s="18"/>
      <c r="FN275" s="18"/>
      <c r="FO275" s="18"/>
      <c r="FP275" s="18"/>
      <c r="FQ275" s="18"/>
      <c r="FR275" s="18"/>
      <c r="FS275" s="18"/>
      <c r="FT275" s="18"/>
      <c r="FU275" s="18"/>
      <c r="FV275" s="18"/>
      <c r="FW275" s="18"/>
      <c r="FX275" s="18"/>
      <c r="FY275" s="18"/>
      <c r="FZ275" s="18"/>
    </row>
    <row r="276" spans="1:182" ht="15">
      <c r="A276" s="18"/>
      <c r="B276" s="18"/>
      <c r="C276" s="18"/>
      <c r="D276" s="245"/>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8"/>
      <c r="EP276" s="18"/>
      <c r="EQ276" s="18"/>
      <c r="ER276" s="18"/>
      <c r="ES276" s="18"/>
      <c r="ET276" s="18"/>
      <c r="EU276" s="18"/>
      <c r="EV276" s="18"/>
      <c r="EW276" s="18"/>
      <c r="EX276" s="18"/>
      <c r="EY276" s="18"/>
      <c r="EZ276" s="18"/>
      <c r="FA276" s="18"/>
      <c r="FB276" s="18"/>
      <c r="FC276" s="18"/>
      <c r="FD276" s="18"/>
      <c r="FE276" s="18"/>
      <c r="FF276" s="18"/>
      <c r="FG276" s="18"/>
      <c r="FH276" s="18"/>
      <c r="FI276" s="18"/>
      <c r="FJ276" s="18"/>
      <c r="FK276" s="18"/>
      <c r="FL276" s="18"/>
      <c r="FM276" s="18"/>
      <c r="FN276" s="18"/>
      <c r="FO276" s="18"/>
      <c r="FP276" s="18"/>
      <c r="FQ276" s="18"/>
      <c r="FR276" s="18"/>
      <c r="FS276" s="18"/>
      <c r="FT276" s="18"/>
      <c r="FU276" s="18"/>
      <c r="FV276" s="18"/>
      <c r="FW276" s="18"/>
      <c r="FX276" s="18"/>
      <c r="FY276" s="18"/>
      <c r="FZ276" s="18"/>
    </row>
    <row r="277" spans="1:182" ht="15">
      <c r="A277" s="18"/>
      <c r="B277" s="18"/>
      <c r="C277" s="18"/>
      <c r="D277" s="245"/>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c r="DU277" s="18"/>
      <c r="DV277" s="18"/>
      <c r="DW277" s="18"/>
      <c r="DX277" s="18"/>
      <c r="DY277" s="18"/>
      <c r="DZ277" s="18"/>
      <c r="EA277" s="18"/>
      <c r="EB277" s="18"/>
      <c r="EC277" s="18"/>
      <c r="ED277" s="18"/>
      <c r="EE277" s="18"/>
      <c r="EF277" s="18"/>
      <c r="EG277" s="18"/>
      <c r="EH277" s="18"/>
      <c r="EI277" s="18"/>
      <c r="EJ277" s="18"/>
      <c r="EK277" s="18"/>
      <c r="EL277" s="18"/>
      <c r="EM277" s="18"/>
      <c r="EN277" s="18"/>
      <c r="EO277" s="18"/>
      <c r="EP277" s="18"/>
      <c r="EQ277" s="18"/>
      <c r="ER277" s="18"/>
      <c r="ES277" s="18"/>
      <c r="ET277" s="18"/>
      <c r="EU277" s="18"/>
      <c r="EV277" s="18"/>
      <c r="EW277" s="18"/>
      <c r="EX277" s="18"/>
      <c r="EY277" s="18"/>
      <c r="EZ277" s="18"/>
      <c r="FA277" s="18"/>
      <c r="FB277" s="18"/>
      <c r="FC277" s="18"/>
      <c r="FD277" s="18"/>
      <c r="FE277" s="18"/>
      <c r="FF277" s="18"/>
      <c r="FG277" s="18"/>
      <c r="FH277" s="18"/>
      <c r="FI277" s="18"/>
      <c r="FJ277" s="18"/>
      <c r="FK277" s="18"/>
      <c r="FL277" s="18"/>
      <c r="FM277" s="18"/>
      <c r="FN277" s="18"/>
      <c r="FO277" s="18"/>
      <c r="FP277" s="18"/>
      <c r="FQ277" s="18"/>
      <c r="FR277" s="18"/>
      <c r="FS277" s="18"/>
      <c r="FT277" s="18"/>
      <c r="FU277" s="18"/>
      <c r="FV277" s="18"/>
      <c r="FW277" s="18"/>
      <c r="FX277" s="18"/>
      <c r="FY277" s="18"/>
      <c r="FZ277" s="18"/>
    </row>
    <row r="278" spans="1:182" ht="15">
      <c r="A278" s="18"/>
      <c r="B278" s="18"/>
      <c r="C278" s="18"/>
      <c r="D278" s="245"/>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c r="DU278" s="18"/>
      <c r="DV278" s="18"/>
      <c r="DW278" s="18"/>
      <c r="DX278" s="18"/>
      <c r="DY278" s="18"/>
      <c r="DZ278" s="18"/>
      <c r="EA278" s="18"/>
      <c r="EB278" s="18"/>
      <c r="EC278" s="18"/>
      <c r="ED278" s="18"/>
      <c r="EE278" s="18"/>
      <c r="EF278" s="18"/>
      <c r="EG278" s="18"/>
      <c r="EH278" s="18"/>
      <c r="EI278" s="18"/>
      <c r="EJ278" s="18"/>
      <c r="EK278" s="18"/>
      <c r="EL278" s="18"/>
      <c r="EM278" s="18"/>
      <c r="EN278" s="18"/>
      <c r="EO278" s="18"/>
      <c r="EP278" s="18"/>
      <c r="EQ278" s="18"/>
      <c r="ER278" s="18"/>
      <c r="ES278" s="18"/>
      <c r="ET278" s="18"/>
      <c r="EU278" s="18"/>
      <c r="EV278" s="18"/>
      <c r="EW278" s="18"/>
      <c r="EX278" s="18"/>
      <c r="EY278" s="18"/>
      <c r="EZ278" s="18"/>
      <c r="FA278" s="18"/>
      <c r="FB278" s="18"/>
      <c r="FC278" s="18"/>
      <c r="FD278" s="18"/>
      <c r="FE278" s="18"/>
      <c r="FF278" s="18"/>
      <c r="FG278" s="18"/>
      <c r="FH278" s="18"/>
      <c r="FI278" s="18"/>
      <c r="FJ278" s="18"/>
      <c r="FK278" s="18"/>
      <c r="FL278" s="18"/>
      <c r="FM278" s="18"/>
      <c r="FN278" s="18"/>
      <c r="FO278" s="18"/>
      <c r="FP278" s="18"/>
      <c r="FQ278" s="18"/>
      <c r="FR278" s="18"/>
      <c r="FS278" s="18"/>
      <c r="FT278" s="18"/>
      <c r="FU278" s="18"/>
      <c r="FV278" s="18"/>
      <c r="FW278" s="18"/>
      <c r="FX278" s="18"/>
      <c r="FY278" s="18"/>
      <c r="FZ278" s="18"/>
    </row>
    <row r="279" spans="1:182" ht="15">
      <c r="A279" s="18"/>
      <c r="B279" s="18"/>
      <c r="C279" s="18"/>
      <c r="D279" s="245"/>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c r="DV279" s="18"/>
      <c r="DW279" s="18"/>
      <c r="DX279" s="18"/>
      <c r="DY279" s="18"/>
      <c r="DZ279" s="18"/>
      <c r="EA279" s="18"/>
      <c r="EB279" s="18"/>
      <c r="EC279" s="18"/>
      <c r="ED279" s="18"/>
      <c r="EE279" s="18"/>
      <c r="EF279" s="18"/>
      <c r="EG279" s="18"/>
      <c r="EH279" s="18"/>
      <c r="EI279" s="18"/>
      <c r="EJ279" s="18"/>
      <c r="EK279" s="18"/>
      <c r="EL279" s="18"/>
      <c r="EM279" s="18"/>
      <c r="EN279" s="18"/>
      <c r="EO279" s="18"/>
      <c r="EP279" s="18"/>
      <c r="EQ279" s="18"/>
      <c r="ER279" s="18"/>
      <c r="ES279" s="18"/>
      <c r="ET279" s="18"/>
      <c r="EU279" s="18"/>
      <c r="EV279" s="18"/>
      <c r="EW279" s="18"/>
      <c r="EX279" s="18"/>
      <c r="EY279" s="18"/>
      <c r="EZ279" s="18"/>
      <c r="FA279" s="18"/>
      <c r="FB279" s="18"/>
      <c r="FC279" s="18"/>
      <c r="FD279" s="18"/>
      <c r="FE279" s="18"/>
      <c r="FF279" s="18"/>
      <c r="FG279" s="18"/>
      <c r="FH279" s="18"/>
      <c r="FI279" s="18"/>
      <c r="FJ279" s="18"/>
      <c r="FK279" s="18"/>
      <c r="FL279" s="18"/>
      <c r="FM279" s="18"/>
      <c r="FN279" s="18"/>
      <c r="FO279" s="18"/>
      <c r="FP279" s="18"/>
      <c r="FQ279" s="18"/>
      <c r="FR279" s="18"/>
      <c r="FS279" s="18"/>
      <c r="FT279" s="18"/>
      <c r="FU279" s="18"/>
      <c r="FV279" s="18"/>
      <c r="FW279" s="18"/>
      <c r="FX279" s="18"/>
      <c r="FY279" s="18"/>
      <c r="FZ279" s="18"/>
    </row>
    <row r="280" spans="1:182" ht="15">
      <c r="A280" s="18"/>
      <c r="B280" s="18"/>
      <c r="C280" s="18"/>
      <c r="D280" s="245"/>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c r="DV280" s="18"/>
      <c r="DW280" s="18"/>
      <c r="DX280" s="18"/>
      <c r="DY280" s="18"/>
      <c r="DZ280" s="18"/>
      <c r="EA280" s="18"/>
      <c r="EB280" s="18"/>
      <c r="EC280" s="18"/>
      <c r="ED280" s="18"/>
      <c r="EE280" s="18"/>
      <c r="EF280" s="18"/>
      <c r="EG280" s="18"/>
      <c r="EH280" s="18"/>
      <c r="EI280" s="18"/>
      <c r="EJ280" s="18"/>
      <c r="EK280" s="18"/>
      <c r="EL280" s="18"/>
      <c r="EM280" s="18"/>
      <c r="EN280" s="18"/>
      <c r="EO280" s="18"/>
      <c r="EP280" s="18"/>
      <c r="EQ280" s="18"/>
      <c r="ER280" s="18"/>
      <c r="ES280" s="18"/>
      <c r="ET280" s="18"/>
      <c r="EU280" s="18"/>
      <c r="EV280" s="18"/>
      <c r="EW280" s="18"/>
      <c r="EX280" s="18"/>
      <c r="EY280" s="18"/>
      <c r="EZ280" s="18"/>
      <c r="FA280" s="18"/>
      <c r="FB280" s="18"/>
      <c r="FC280" s="18"/>
      <c r="FD280" s="18"/>
      <c r="FE280" s="18"/>
      <c r="FF280" s="18"/>
      <c r="FG280" s="18"/>
      <c r="FH280" s="18"/>
      <c r="FI280" s="18"/>
      <c r="FJ280" s="18"/>
      <c r="FK280" s="18"/>
      <c r="FL280" s="18"/>
      <c r="FM280" s="18"/>
      <c r="FN280" s="18"/>
      <c r="FO280" s="18"/>
      <c r="FP280" s="18"/>
      <c r="FQ280" s="18"/>
      <c r="FR280" s="18"/>
      <c r="FS280" s="18"/>
      <c r="FT280" s="18"/>
      <c r="FU280" s="18"/>
      <c r="FV280" s="18"/>
      <c r="FW280" s="18"/>
      <c r="FX280" s="18"/>
      <c r="FY280" s="18"/>
      <c r="FZ280" s="18"/>
    </row>
    <row r="281" spans="1:182" ht="15">
      <c r="A281" s="18"/>
      <c r="B281" s="18"/>
      <c r="C281" s="18"/>
      <c r="D281" s="245"/>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c r="DU281" s="18"/>
      <c r="DV281" s="18"/>
      <c r="DW281" s="18"/>
      <c r="DX281" s="18"/>
      <c r="DY281" s="18"/>
      <c r="DZ281" s="18"/>
      <c r="EA281" s="18"/>
      <c r="EB281" s="18"/>
      <c r="EC281" s="18"/>
      <c r="ED281" s="18"/>
      <c r="EE281" s="18"/>
      <c r="EF281" s="18"/>
      <c r="EG281" s="18"/>
      <c r="EH281" s="18"/>
      <c r="EI281" s="18"/>
      <c r="EJ281" s="18"/>
      <c r="EK281" s="18"/>
      <c r="EL281" s="18"/>
      <c r="EM281" s="18"/>
      <c r="EN281" s="18"/>
      <c r="EO281" s="18"/>
      <c r="EP281" s="18"/>
      <c r="EQ281" s="18"/>
      <c r="ER281" s="18"/>
      <c r="ES281" s="18"/>
      <c r="ET281" s="18"/>
      <c r="EU281" s="18"/>
      <c r="EV281" s="18"/>
      <c r="EW281" s="18"/>
      <c r="EX281" s="18"/>
      <c r="EY281" s="18"/>
      <c r="EZ281" s="18"/>
      <c r="FA281" s="18"/>
      <c r="FB281" s="18"/>
      <c r="FC281" s="18"/>
      <c r="FD281" s="18"/>
      <c r="FE281" s="18"/>
      <c r="FF281" s="18"/>
      <c r="FG281" s="18"/>
      <c r="FH281" s="18"/>
      <c r="FI281" s="18"/>
      <c r="FJ281" s="18"/>
      <c r="FK281" s="18"/>
      <c r="FL281" s="18"/>
      <c r="FM281" s="18"/>
      <c r="FN281" s="18"/>
      <c r="FO281" s="18"/>
      <c r="FP281" s="18"/>
      <c r="FQ281" s="18"/>
      <c r="FR281" s="18"/>
      <c r="FS281" s="18"/>
      <c r="FT281" s="18"/>
      <c r="FU281" s="18"/>
      <c r="FV281" s="18"/>
      <c r="FW281" s="18"/>
      <c r="FX281" s="18"/>
      <c r="FY281" s="18"/>
      <c r="FZ281" s="18"/>
    </row>
    <row r="282" spans="1:182" ht="15">
      <c r="A282" s="18"/>
      <c r="B282" s="18"/>
      <c r="C282" s="18"/>
      <c r="D282" s="245"/>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c r="DZ282" s="18"/>
      <c r="EA282" s="18"/>
      <c r="EB282" s="18"/>
      <c r="EC282" s="18"/>
      <c r="ED282" s="18"/>
      <c r="EE282" s="18"/>
      <c r="EF282" s="18"/>
      <c r="EG282" s="18"/>
      <c r="EH282" s="18"/>
      <c r="EI282" s="18"/>
      <c r="EJ282" s="18"/>
      <c r="EK282" s="18"/>
      <c r="EL282" s="18"/>
      <c r="EM282" s="18"/>
      <c r="EN282" s="18"/>
      <c r="EO282" s="18"/>
      <c r="EP282" s="18"/>
      <c r="EQ282" s="18"/>
      <c r="ER282" s="18"/>
      <c r="ES282" s="18"/>
      <c r="ET282" s="18"/>
      <c r="EU282" s="18"/>
      <c r="EV282" s="18"/>
      <c r="EW282" s="18"/>
      <c r="EX282" s="18"/>
      <c r="EY282" s="18"/>
      <c r="EZ282" s="18"/>
      <c r="FA282" s="18"/>
      <c r="FB282" s="18"/>
      <c r="FC282" s="18"/>
      <c r="FD282" s="18"/>
      <c r="FE282" s="18"/>
      <c r="FF282" s="18"/>
      <c r="FG282" s="18"/>
      <c r="FH282" s="18"/>
      <c r="FI282" s="18"/>
      <c r="FJ282" s="18"/>
      <c r="FK282" s="18"/>
      <c r="FL282" s="18"/>
      <c r="FM282" s="18"/>
      <c r="FN282" s="18"/>
      <c r="FO282" s="18"/>
      <c r="FP282" s="18"/>
      <c r="FQ282" s="18"/>
      <c r="FR282" s="18"/>
      <c r="FS282" s="18"/>
      <c r="FT282" s="18"/>
      <c r="FU282" s="18"/>
      <c r="FV282" s="18"/>
      <c r="FW282" s="18"/>
      <c r="FX282" s="18"/>
      <c r="FY282" s="18"/>
      <c r="FZ282" s="18"/>
    </row>
    <row r="283" spans="1:182" ht="15">
      <c r="A283" s="18"/>
      <c r="B283" s="18"/>
      <c r="C283" s="18"/>
      <c r="D283" s="245"/>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c r="DU283" s="18"/>
      <c r="DV283" s="18"/>
      <c r="DW283" s="18"/>
      <c r="DX283" s="18"/>
      <c r="DY283" s="18"/>
      <c r="DZ283" s="18"/>
      <c r="EA283" s="18"/>
      <c r="EB283" s="18"/>
      <c r="EC283" s="18"/>
      <c r="ED283" s="18"/>
      <c r="EE283" s="18"/>
      <c r="EF283" s="18"/>
      <c r="EG283" s="18"/>
      <c r="EH283" s="18"/>
      <c r="EI283" s="18"/>
      <c r="EJ283" s="18"/>
      <c r="EK283" s="18"/>
      <c r="EL283" s="18"/>
      <c r="EM283" s="18"/>
      <c r="EN283" s="18"/>
      <c r="EO283" s="18"/>
      <c r="EP283" s="18"/>
      <c r="EQ283" s="18"/>
      <c r="ER283" s="18"/>
      <c r="ES283" s="18"/>
      <c r="ET283" s="18"/>
      <c r="EU283" s="18"/>
      <c r="EV283" s="18"/>
      <c r="EW283" s="18"/>
      <c r="EX283" s="18"/>
      <c r="EY283" s="18"/>
      <c r="EZ283" s="18"/>
      <c r="FA283" s="18"/>
      <c r="FB283" s="18"/>
      <c r="FC283" s="18"/>
      <c r="FD283" s="18"/>
      <c r="FE283" s="18"/>
      <c r="FF283" s="18"/>
      <c r="FG283" s="18"/>
      <c r="FH283" s="18"/>
      <c r="FI283" s="18"/>
      <c r="FJ283" s="18"/>
      <c r="FK283" s="18"/>
      <c r="FL283" s="18"/>
      <c r="FM283" s="18"/>
      <c r="FN283" s="18"/>
      <c r="FO283" s="18"/>
      <c r="FP283" s="18"/>
      <c r="FQ283" s="18"/>
      <c r="FR283" s="18"/>
      <c r="FS283" s="18"/>
      <c r="FT283" s="18"/>
      <c r="FU283" s="18"/>
      <c r="FV283" s="18"/>
      <c r="FW283" s="18"/>
      <c r="FX283" s="18"/>
      <c r="FY283" s="18"/>
      <c r="FZ283" s="18"/>
    </row>
    <row r="284" spans="1:182" ht="15">
      <c r="A284" s="18"/>
      <c r="B284" s="18"/>
      <c r="C284" s="18"/>
      <c r="D284" s="245"/>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c r="DK284" s="18"/>
      <c r="DL284" s="18"/>
      <c r="DM284" s="18"/>
      <c r="DN284" s="18"/>
      <c r="DO284" s="18"/>
      <c r="DP284" s="18"/>
      <c r="DQ284" s="18"/>
      <c r="DR284" s="18"/>
      <c r="DS284" s="18"/>
      <c r="DT284" s="18"/>
      <c r="DU284" s="18"/>
      <c r="DV284" s="18"/>
      <c r="DW284" s="18"/>
      <c r="DX284" s="18"/>
      <c r="DY284" s="18"/>
      <c r="DZ284" s="18"/>
      <c r="EA284" s="18"/>
      <c r="EB284" s="18"/>
      <c r="EC284" s="18"/>
      <c r="ED284" s="18"/>
      <c r="EE284" s="18"/>
      <c r="EF284" s="18"/>
      <c r="EG284" s="18"/>
      <c r="EH284" s="18"/>
      <c r="EI284" s="18"/>
      <c r="EJ284" s="18"/>
      <c r="EK284" s="18"/>
      <c r="EL284" s="18"/>
      <c r="EM284" s="18"/>
      <c r="EN284" s="18"/>
      <c r="EO284" s="18"/>
      <c r="EP284" s="18"/>
      <c r="EQ284" s="18"/>
      <c r="ER284" s="18"/>
      <c r="ES284" s="18"/>
      <c r="ET284" s="18"/>
      <c r="EU284" s="18"/>
      <c r="EV284" s="18"/>
      <c r="EW284" s="18"/>
      <c r="EX284" s="18"/>
      <c r="EY284" s="18"/>
      <c r="EZ284" s="18"/>
      <c r="FA284" s="18"/>
      <c r="FB284" s="18"/>
      <c r="FC284" s="18"/>
      <c r="FD284" s="18"/>
      <c r="FE284" s="18"/>
      <c r="FF284" s="18"/>
      <c r="FG284" s="18"/>
      <c r="FH284" s="18"/>
      <c r="FI284" s="18"/>
      <c r="FJ284" s="18"/>
      <c r="FK284" s="18"/>
      <c r="FL284" s="18"/>
      <c r="FM284" s="18"/>
      <c r="FN284" s="18"/>
      <c r="FO284" s="18"/>
      <c r="FP284" s="18"/>
      <c r="FQ284" s="18"/>
      <c r="FR284" s="18"/>
      <c r="FS284" s="18"/>
      <c r="FT284" s="18"/>
      <c r="FU284" s="18"/>
      <c r="FV284" s="18"/>
      <c r="FW284" s="18"/>
      <c r="FX284" s="18"/>
      <c r="FY284" s="18"/>
      <c r="FZ284" s="18"/>
    </row>
    <row r="285" spans="1:182" ht="15">
      <c r="A285" s="18"/>
      <c r="B285" s="18"/>
      <c r="C285" s="18"/>
      <c r="D285" s="245"/>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c r="DK285" s="18"/>
      <c r="DL285" s="18"/>
      <c r="DM285" s="18"/>
      <c r="DN285" s="18"/>
      <c r="DO285" s="18"/>
      <c r="DP285" s="18"/>
      <c r="DQ285" s="18"/>
      <c r="DR285" s="18"/>
      <c r="DS285" s="18"/>
      <c r="DT285" s="18"/>
      <c r="DU285" s="18"/>
      <c r="DV285" s="18"/>
      <c r="DW285" s="18"/>
      <c r="DX285" s="18"/>
      <c r="DY285" s="18"/>
      <c r="DZ285" s="18"/>
      <c r="EA285" s="18"/>
      <c r="EB285" s="18"/>
      <c r="EC285" s="18"/>
      <c r="ED285" s="18"/>
      <c r="EE285" s="18"/>
      <c r="EF285" s="18"/>
      <c r="EG285" s="18"/>
      <c r="EH285" s="18"/>
      <c r="EI285" s="18"/>
      <c r="EJ285" s="18"/>
      <c r="EK285" s="18"/>
      <c r="EL285" s="18"/>
      <c r="EM285" s="18"/>
      <c r="EN285" s="18"/>
      <c r="EO285" s="18"/>
      <c r="EP285" s="18"/>
      <c r="EQ285" s="18"/>
      <c r="ER285" s="18"/>
      <c r="ES285" s="18"/>
      <c r="ET285" s="18"/>
      <c r="EU285" s="18"/>
      <c r="EV285" s="18"/>
      <c r="EW285" s="18"/>
      <c r="EX285" s="18"/>
      <c r="EY285" s="18"/>
      <c r="EZ285" s="18"/>
      <c r="FA285" s="18"/>
      <c r="FB285" s="18"/>
      <c r="FC285" s="18"/>
      <c r="FD285" s="18"/>
      <c r="FE285" s="18"/>
      <c r="FF285" s="18"/>
      <c r="FG285" s="18"/>
      <c r="FH285" s="18"/>
      <c r="FI285" s="18"/>
      <c r="FJ285" s="18"/>
      <c r="FK285" s="18"/>
      <c r="FL285" s="18"/>
      <c r="FM285" s="18"/>
      <c r="FN285" s="18"/>
      <c r="FO285" s="18"/>
      <c r="FP285" s="18"/>
      <c r="FQ285" s="18"/>
      <c r="FR285" s="18"/>
      <c r="FS285" s="18"/>
      <c r="FT285" s="18"/>
      <c r="FU285" s="18"/>
      <c r="FV285" s="18"/>
      <c r="FW285" s="18"/>
      <c r="FX285" s="18"/>
      <c r="FY285" s="18"/>
      <c r="FZ285" s="18"/>
    </row>
    <row r="286" spans="1:182" ht="15">
      <c r="A286" s="18"/>
      <c r="B286" s="18"/>
      <c r="C286" s="18"/>
      <c r="D286" s="245"/>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c r="DZ286" s="18"/>
      <c r="EA286" s="18"/>
      <c r="EB286" s="18"/>
      <c r="EC286" s="18"/>
      <c r="ED286" s="18"/>
      <c r="EE286" s="18"/>
      <c r="EF286" s="18"/>
      <c r="EG286" s="18"/>
      <c r="EH286" s="18"/>
      <c r="EI286" s="18"/>
      <c r="EJ286" s="18"/>
      <c r="EK286" s="18"/>
      <c r="EL286" s="18"/>
      <c r="EM286" s="18"/>
      <c r="EN286" s="18"/>
      <c r="EO286" s="18"/>
      <c r="EP286" s="18"/>
      <c r="EQ286" s="18"/>
      <c r="ER286" s="18"/>
      <c r="ES286" s="18"/>
      <c r="ET286" s="18"/>
      <c r="EU286" s="18"/>
      <c r="EV286" s="18"/>
      <c r="EW286" s="18"/>
      <c r="EX286" s="18"/>
      <c r="EY286" s="18"/>
      <c r="EZ286" s="18"/>
      <c r="FA286" s="18"/>
      <c r="FB286" s="18"/>
      <c r="FC286" s="18"/>
      <c r="FD286" s="18"/>
      <c r="FE286" s="18"/>
      <c r="FF286" s="18"/>
      <c r="FG286" s="18"/>
      <c r="FH286" s="18"/>
      <c r="FI286" s="18"/>
      <c r="FJ286" s="18"/>
      <c r="FK286" s="18"/>
      <c r="FL286" s="18"/>
      <c r="FM286" s="18"/>
      <c r="FN286" s="18"/>
      <c r="FO286" s="18"/>
      <c r="FP286" s="18"/>
      <c r="FQ286" s="18"/>
      <c r="FR286" s="18"/>
      <c r="FS286" s="18"/>
      <c r="FT286" s="18"/>
      <c r="FU286" s="18"/>
      <c r="FV286" s="18"/>
      <c r="FW286" s="18"/>
      <c r="FX286" s="18"/>
      <c r="FY286" s="18"/>
      <c r="FZ286" s="18"/>
    </row>
    <row r="287" spans="1:182" ht="15">
      <c r="A287" s="18"/>
      <c r="B287" s="18"/>
      <c r="C287" s="18"/>
      <c r="D287" s="245"/>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c r="DK287" s="18"/>
      <c r="DL287" s="18"/>
      <c r="DM287" s="18"/>
      <c r="DN287" s="18"/>
      <c r="DO287" s="18"/>
      <c r="DP287" s="18"/>
      <c r="DQ287" s="18"/>
      <c r="DR287" s="18"/>
      <c r="DS287" s="18"/>
      <c r="DT287" s="18"/>
      <c r="DU287" s="18"/>
      <c r="DV287" s="18"/>
      <c r="DW287" s="18"/>
      <c r="DX287" s="18"/>
      <c r="DY287" s="18"/>
      <c r="DZ287" s="18"/>
      <c r="EA287" s="18"/>
      <c r="EB287" s="18"/>
      <c r="EC287" s="18"/>
      <c r="ED287" s="18"/>
      <c r="EE287" s="18"/>
      <c r="EF287" s="18"/>
      <c r="EG287" s="18"/>
      <c r="EH287" s="18"/>
      <c r="EI287" s="18"/>
      <c r="EJ287" s="18"/>
      <c r="EK287" s="18"/>
      <c r="EL287" s="18"/>
      <c r="EM287" s="18"/>
      <c r="EN287" s="18"/>
      <c r="EO287" s="18"/>
      <c r="EP287" s="18"/>
      <c r="EQ287" s="18"/>
      <c r="ER287" s="18"/>
      <c r="ES287" s="18"/>
      <c r="ET287" s="18"/>
      <c r="EU287" s="18"/>
      <c r="EV287" s="18"/>
      <c r="EW287" s="18"/>
      <c r="EX287" s="18"/>
      <c r="EY287" s="18"/>
      <c r="EZ287" s="18"/>
      <c r="FA287" s="18"/>
      <c r="FB287" s="18"/>
      <c r="FC287" s="18"/>
      <c r="FD287" s="18"/>
      <c r="FE287" s="18"/>
      <c r="FF287" s="18"/>
      <c r="FG287" s="18"/>
      <c r="FH287" s="18"/>
      <c r="FI287" s="18"/>
      <c r="FJ287" s="18"/>
      <c r="FK287" s="18"/>
      <c r="FL287" s="18"/>
      <c r="FM287" s="18"/>
      <c r="FN287" s="18"/>
      <c r="FO287" s="18"/>
      <c r="FP287" s="18"/>
      <c r="FQ287" s="18"/>
      <c r="FR287" s="18"/>
      <c r="FS287" s="18"/>
      <c r="FT287" s="18"/>
      <c r="FU287" s="18"/>
      <c r="FV287" s="18"/>
      <c r="FW287" s="18"/>
      <c r="FX287" s="18"/>
      <c r="FY287" s="18"/>
      <c r="FZ287" s="18"/>
    </row>
    <row r="288" spans="1:182" ht="15">
      <c r="A288" s="18"/>
      <c r="B288" s="18"/>
      <c r="C288" s="18"/>
      <c r="D288" s="245"/>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c r="DK288" s="18"/>
      <c r="DL288" s="18"/>
      <c r="DM288" s="18"/>
      <c r="DN288" s="18"/>
      <c r="DO288" s="18"/>
      <c r="DP288" s="18"/>
      <c r="DQ288" s="18"/>
      <c r="DR288" s="18"/>
      <c r="DS288" s="18"/>
      <c r="DT288" s="18"/>
      <c r="DU288" s="18"/>
      <c r="DV288" s="18"/>
      <c r="DW288" s="18"/>
      <c r="DX288" s="18"/>
      <c r="DY288" s="18"/>
      <c r="DZ288" s="18"/>
      <c r="EA288" s="18"/>
      <c r="EB288" s="18"/>
      <c r="EC288" s="18"/>
      <c r="ED288" s="18"/>
      <c r="EE288" s="18"/>
      <c r="EF288" s="18"/>
      <c r="EG288" s="18"/>
      <c r="EH288" s="18"/>
      <c r="EI288" s="18"/>
      <c r="EJ288" s="18"/>
      <c r="EK288" s="18"/>
      <c r="EL288" s="18"/>
      <c r="EM288" s="18"/>
      <c r="EN288" s="18"/>
      <c r="EO288" s="18"/>
      <c r="EP288" s="18"/>
      <c r="EQ288" s="18"/>
      <c r="ER288" s="18"/>
      <c r="ES288" s="18"/>
      <c r="ET288" s="18"/>
      <c r="EU288" s="18"/>
      <c r="EV288" s="18"/>
      <c r="EW288" s="18"/>
      <c r="EX288" s="18"/>
      <c r="EY288" s="18"/>
      <c r="EZ288" s="18"/>
      <c r="FA288" s="18"/>
      <c r="FB288" s="18"/>
      <c r="FC288" s="18"/>
      <c r="FD288" s="18"/>
      <c r="FE288" s="18"/>
      <c r="FF288" s="18"/>
      <c r="FG288" s="18"/>
      <c r="FH288" s="18"/>
      <c r="FI288" s="18"/>
      <c r="FJ288" s="18"/>
      <c r="FK288" s="18"/>
      <c r="FL288" s="18"/>
      <c r="FM288" s="18"/>
      <c r="FN288" s="18"/>
      <c r="FO288" s="18"/>
      <c r="FP288" s="18"/>
      <c r="FQ288" s="18"/>
      <c r="FR288" s="18"/>
      <c r="FS288" s="18"/>
      <c r="FT288" s="18"/>
      <c r="FU288" s="18"/>
      <c r="FV288" s="18"/>
      <c r="FW288" s="18"/>
      <c r="FX288" s="18"/>
      <c r="FY288" s="18"/>
      <c r="FZ288" s="18"/>
    </row>
    <row r="289" spans="1:182" ht="15">
      <c r="A289" s="18"/>
      <c r="B289" s="18"/>
      <c r="C289" s="18"/>
      <c r="D289" s="245"/>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c r="DK289" s="18"/>
      <c r="DL289" s="18"/>
      <c r="DM289" s="18"/>
      <c r="DN289" s="18"/>
      <c r="DO289" s="18"/>
      <c r="DP289" s="18"/>
      <c r="DQ289" s="18"/>
      <c r="DR289" s="18"/>
      <c r="DS289" s="18"/>
      <c r="DT289" s="18"/>
      <c r="DU289" s="18"/>
      <c r="DV289" s="18"/>
      <c r="DW289" s="18"/>
      <c r="DX289" s="18"/>
      <c r="DY289" s="18"/>
      <c r="DZ289" s="18"/>
      <c r="EA289" s="18"/>
      <c r="EB289" s="18"/>
      <c r="EC289" s="18"/>
      <c r="ED289" s="18"/>
      <c r="EE289" s="18"/>
      <c r="EF289" s="18"/>
      <c r="EG289" s="18"/>
      <c r="EH289" s="18"/>
      <c r="EI289" s="18"/>
      <c r="EJ289" s="18"/>
      <c r="EK289" s="18"/>
      <c r="EL289" s="18"/>
      <c r="EM289" s="18"/>
      <c r="EN289" s="18"/>
      <c r="EO289" s="18"/>
      <c r="EP289" s="18"/>
      <c r="EQ289" s="18"/>
      <c r="ER289" s="18"/>
      <c r="ES289" s="18"/>
      <c r="ET289" s="18"/>
      <c r="EU289" s="18"/>
      <c r="EV289" s="18"/>
      <c r="EW289" s="18"/>
      <c r="EX289" s="18"/>
      <c r="EY289" s="18"/>
      <c r="EZ289" s="18"/>
      <c r="FA289" s="18"/>
      <c r="FB289" s="18"/>
      <c r="FC289" s="18"/>
      <c r="FD289" s="18"/>
      <c r="FE289" s="18"/>
      <c r="FF289" s="18"/>
      <c r="FG289" s="18"/>
      <c r="FH289" s="18"/>
      <c r="FI289" s="18"/>
      <c r="FJ289" s="18"/>
      <c r="FK289" s="18"/>
      <c r="FL289" s="18"/>
      <c r="FM289" s="18"/>
      <c r="FN289" s="18"/>
      <c r="FO289" s="18"/>
      <c r="FP289" s="18"/>
      <c r="FQ289" s="18"/>
      <c r="FR289" s="18"/>
      <c r="FS289" s="18"/>
      <c r="FT289" s="18"/>
      <c r="FU289" s="18"/>
      <c r="FV289" s="18"/>
      <c r="FW289" s="18"/>
      <c r="FX289" s="18"/>
      <c r="FY289" s="18"/>
      <c r="FZ289" s="18"/>
    </row>
    <row r="290" spans="1:182" ht="15">
      <c r="A290" s="18"/>
      <c r="B290" s="18"/>
      <c r="C290" s="18"/>
      <c r="D290" s="245"/>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c r="DK290" s="18"/>
      <c r="DL290" s="18"/>
      <c r="DM290" s="18"/>
      <c r="DN290" s="18"/>
      <c r="DO290" s="18"/>
      <c r="DP290" s="18"/>
      <c r="DQ290" s="18"/>
      <c r="DR290" s="18"/>
      <c r="DS290" s="18"/>
      <c r="DT290" s="18"/>
      <c r="DU290" s="18"/>
      <c r="DV290" s="18"/>
      <c r="DW290" s="18"/>
      <c r="DX290" s="18"/>
      <c r="DY290" s="18"/>
      <c r="DZ290" s="18"/>
      <c r="EA290" s="18"/>
      <c r="EB290" s="18"/>
      <c r="EC290" s="18"/>
      <c r="ED290" s="18"/>
      <c r="EE290" s="18"/>
      <c r="EF290" s="18"/>
      <c r="EG290" s="18"/>
      <c r="EH290" s="18"/>
      <c r="EI290" s="18"/>
      <c r="EJ290" s="18"/>
      <c r="EK290" s="18"/>
      <c r="EL290" s="18"/>
      <c r="EM290" s="18"/>
      <c r="EN290" s="18"/>
      <c r="EO290" s="18"/>
      <c r="EP290" s="18"/>
      <c r="EQ290" s="18"/>
      <c r="ER290" s="18"/>
      <c r="ES290" s="18"/>
      <c r="ET290" s="18"/>
      <c r="EU290" s="18"/>
      <c r="EV290" s="18"/>
      <c r="EW290" s="18"/>
      <c r="EX290" s="18"/>
      <c r="EY290" s="18"/>
      <c r="EZ290" s="18"/>
      <c r="FA290" s="18"/>
      <c r="FB290" s="18"/>
      <c r="FC290" s="18"/>
      <c r="FD290" s="18"/>
      <c r="FE290" s="18"/>
      <c r="FF290" s="18"/>
      <c r="FG290" s="18"/>
      <c r="FH290" s="18"/>
      <c r="FI290" s="18"/>
      <c r="FJ290" s="18"/>
      <c r="FK290" s="18"/>
      <c r="FL290" s="18"/>
      <c r="FM290" s="18"/>
      <c r="FN290" s="18"/>
      <c r="FO290" s="18"/>
      <c r="FP290" s="18"/>
      <c r="FQ290" s="18"/>
      <c r="FR290" s="18"/>
      <c r="FS290" s="18"/>
      <c r="FT290" s="18"/>
      <c r="FU290" s="18"/>
      <c r="FV290" s="18"/>
      <c r="FW290" s="18"/>
      <c r="FX290" s="18"/>
      <c r="FY290" s="18"/>
      <c r="FZ290" s="18"/>
    </row>
    <row r="291" spans="1:182" ht="15">
      <c r="A291" s="18"/>
      <c r="B291" s="18"/>
      <c r="C291" s="18"/>
      <c r="D291" s="245"/>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c r="DK291" s="18"/>
      <c r="DL291" s="18"/>
      <c r="DM291" s="18"/>
      <c r="DN291" s="18"/>
      <c r="DO291" s="18"/>
      <c r="DP291" s="18"/>
      <c r="DQ291" s="18"/>
      <c r="DR291" s="18"/>
      <c r="DS291" s="18"/>
      <c r="DT291" s="18"/>
      <c r="DU291" s="18"/>
      <c r="DV291" s="18"/>
      <c r="DW291" s="18"/>
      <c r="DX291" s="18"/>
      <c r="DY291" s="18"/>
      <c r="DZ291" s="18"/>
      <c r="EA291" s="18"/>
      <c r="EB291" s="18"/>
      <c r="EC291" s="18"/>
      <c r="ED291" s="18"/>
      <c r="EE291" s="18"/>
      <c r="EF291" s="18"/>
      <c r="EG291" s="18"/>
      <c r="EH291" s="18"/>
      <c r="EI291" s="18"/>
      <c r="EJ291" s="18"/>
      <c r="EK291" s="18"/>
      <c r="EL291" s="18"/>
      <c r="EM291" s="18"/>
      <c r="EN291" s="18"/>
      <c r="EO291" s="18"/>
      <c r="EP291" s="18"/>
      <c r="EQ291" s="18"/>
      <c r="ER291" s="18"/>
      <c r="ES291" s="18"/>
      <c r="ET291" s="18"/>
      <c r="EU291" s="18"/>
      <c r="EV291" s="18"/>
      <c r="EW291" s="18"/>
      <c r="EX291" s="18"/>
      <c r="EY291" s="18"/>
      <c r="EZ291" s="18"/>
      <c r="FA291" s="18"/>
      <c r="FB291" s="18"/>
      <c r="FC291" s="18"/>
      <c r="FD291" s="18"/>
      <c r="FE291" s="18"/>
      <c r="FF291" s="18"/>
      <c r="FG291" s="18"/>
      <c r="FH291" s="18"/>
      <c r="FI291" s="18"/>
      <c r="FJ291" s="18"/>
      <c r="FK291" s="18"/>
      <c r="FL291" s="18"/>
      <c r="FM291" s="18"/>
      <c r="FN291" s="18"/>
      <c r="FO291" s="18"/>
      <c r="FP291" s="18"/>
      <c r="FQ291" s="18"/>
      <c r="FR291" s="18"/>
      <c r="FS291" s="18"/>
      <c r="FT291" s="18"/>
      <c r="FU291" s="18"/>
      <c r="FV291" s="18"/>
      <c r="FW291" s="18"/>
      <c r="FX291" s="18"/>
      <c r="FY291" s="18"/>
      <c r="FZ291" s="18"/>
    </row>
    <row r="292" spans="1:182" ht="15">
      <c r="A292" s="18"/>
      <c r="B292" s="18"/>
      <c r="C292" s="18"/>
      <c r="D292" s="245"/>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8"/>
      <c r="DV292" s="18"/>
      <c r="DW292" s="18"/>
      <c r="DX292" s="18"/>
      <c r="DY292" s="18"/>
      <c r="DZ292" s="18"/>
      <c r="EA292" s="18"/>
      <c r="EB292" s="18"/>
      <c r="EC292" s="18"/>
      <c r="ED292" s="18"/>
      <c r="EE292" s="18"/>
      <c r="EF292" s="18"/>
      <c r="EG292" s="18"/>
      <c r="EH292" s="18"/>
      <c r="EI292" s="18"/>
      <c r="EJ292" s="18"/>
      <c r="EK292" s="18"/>
      <c r="EL292" s="18"/>
      <c r="EM292" s="18"/>
      <c r="EN292" s="18"/>
      <c r="EO292" s="18"/>
      <c r="EP292" s="18"/>
      <c r="EQ292" s="18"/>
      <c r="ER292" s="18"/>
      <c r="ES292" s="18"/>
      <c r="ET292" s="18"/>
      <c r="EU292" s="18"/>
      <c r="EV292" s="18"/>
      <c r="EW292" s="18"/>
      <c r="EX292" s="18"/>
      <c r="EY292" s="18"/>
      <c r="EZ292" s="18"/>
      <c r="FA292" s="18"/>
      <c r="FB292" s="18"/>
      <c r="FC292" s="18"/>
      <c r="FD292" s="18"/>
      <c r="FE292" s="18"/>
      <c r="FF292" s="18"/>
      <c r="FG292" s="18"/>
      <c r="FH292" s="18"/>
      <c r="FI292" s="18"/>
      <c r="FJ292" s="18"/>
      <c r="FK292" s="18"/>
      <c r="FL292" s="18"/>
      <c r="FM292" s="18"/>
      <c r="FN292" s="18"/>
      <c r="FO292" s="18"/>
      <c r="FP292" s="18"/>
      <c r="FQ292" s="18"/>
      <c r="FR292" s="18"/>
      <c r="FS292" s="18"/>
      <c r="FT292" s="18"/>
      <c r="FU292" s="18"/>
      <c r="FV292" s="18"/>
      <c r="FW292" s="18"/>
      <c r="FX292" s="18"/>
      <c r="FY292" s="18"/>
      <c r="FZ292" s="18"/>
    </row>
    <row r="293" spans="1:182" ht="15">
      <c r="A293" s="18"/>
      <c r="B293" s="18"/>
      <c r="C293" s="18"/>
      <c r="D293" s="245"/>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c r="DU293" s="18"/>
      <c r="DV293" s="18"/>
      <c r="DW293" s="18"/>
      <c r="DX293" s="18"/>
      <c r="DY293" s="18"/>
      <c r="DZ293" s="18"/>
      <c r="EA293" s="18"/>
      <c r="EB293" s="18"/>
      <c r="EC293" s="18"/>
      <c r="ED293" s="18"/>
      <c r="EE293" s="18"/>
      <c r="EF293" s="18"/>
      <c r="EG293" s="18"/>
      <c r="EH293" s="18"/>
      <c r="EI293" s="18"/>
      <c r="EJ293" s="18"/>
      <c r="EK293" s="18"/>
      <c r="EL293" s="18"/>
      <c r="EM293" s="18"/>
      <c r="EN293" s="18"/>
      <c r="EO293" s="18"/>
      <c r="EP293" s="18"/>
      <c r="EQ293" s="18"/>
      <c r="ER293" s="18"/>
      <c r="ES293" s="18"/>
      <c r="ET293" s="18"/>
      <c r="EU293" s="18"/>
      <c r="EV293" s="18"/>
      <c r="EW293" s="18"/>
      <c r="EX293" s="18"/>
      <c r="EY293" s="18"/>
      <c r="EZ293" s="18"/>
      <c r="FA293" s="18"/>
      <c r="FB293" s="18"/>
      <c r="FC293" s="18"/>
      <c r="FD293" s="18"/>
      <c r="FE293" s="18"/>
      <c r="FF293" s="18"/>
      <c r="FG293" s="18"/>
      <c r="FH293" s="18"/>
      <c r="FI293" s="18"/>
      <c r="FJ293" s="18"/>
      <c r="FK293" s="18"/>
      <c r="FL293" s="18"/>
      <c r="FM293" s="18"/>
      <c r="FN293" s="18"/>
      <c r="FO293" s="18"/>
      <c r="FP293" s="18"/>
      <c r="FQ293" s="18"/>
      <c r="FR293" s="18"/>
      <c r="FS293" s="18"/>
      <c r="FT293" s="18"/>
      <c r="FU293" s="18"/>
      <c r="FV293" s="18"/>
      <c r="FW293" s="18"/>
      <c r="FX293" s="18"/>
      <c r="FY293" s="18"/>
      <c r="FZ293" s="18"/>
    </row>
    <row r="294" spans="1:182" ht="15">
      <c r="A294" s="18"/>
      <c r="B294" s="18"/>
      <c r="C294" s="18"/>
      <c r="D294" s="245"/>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c r="DU294" s="18"/>
      <c r="DV294" s="18"/>
      <c r="DW294" s="18"/>
      <c r="DX294" s="18"/>
      <c r="DY294" s="18"/>
      <c r="DZ294" s="18"/>
      <c r="EA294" s="18"/>
      <c r="EB294" s="18"/>
      <c r="EC294" s="18"/>
      <c r="ED294" s="18"/>
      <c r="EE294" s="18"/>
      <c r="EF294" s="18"/>
      <c r="EG294" s="18"/>
      <c r="EH294" s="18"/>
      <c r="EI294" s="18"/>
      <c r="EJ294" s="18"/>
      <c r="EK294" s="18"/>
      <c r="EL294" s="18"/>
      <c r="EM294" s="18"/>
      <c r="EN294" s="18"/>
      <c r="EO294" s="18"/>
      <c r="EP294" s="18"/>
      <c r="EQ294" s="18"/>
      <c r="ER294" s="18"/>
      <c r="ES294" s="18"/>
      <c r="ET294" s="18"/>
      <c r="EU294" s="18"/>
      <c r="EV294" s="18"/>
      <c r="EW294" s="18"/>
      <c r="EX294" s="18"/>
      <c r="EY294" s="18"/>
      <c r="EZ294" s="18"/>
      <c r="FA294" s="18"/>
      <c r="FB294" s="18"/>
      <c r="FC294" s="18"/>
      <c r="FD294" s="18"/>
      <c r="FE294" s="18"/>
      <c r="FF294" s="18"/>
      <c r="FG294" s="18"/>
      <c r="FH294" s="18"/>
      <c r="FI294" s="18"/>
      <c r="FJ294" s="18"/>
      <c r="FK294" s="18"/>
      <c r="FL294" s="18"/>
      <c r="FM294" s="18"/>
      <c r="FN294" s="18"/>
      <c r="FO294" s="18"/>
      <c r="FP294" s="18"/>
      <c r="FQ294" s="18"/>
      <c r="FR294" s="18"/>
      <c r="FS294" s="18"/>
      <c r="FT294" s="18"/>
      <c r="FU294" s="18"/>
      <c r="FV294" s="18"/>
      <c r="FW294" s="18"/>
      <c r="FX294" s="18"/>
      <c r="FY294" s="18"/>
      <c r="FZ294" s="18"/>
    </row>
    <row r="295" spans="1:182" ht="15">
      <c r="A295" s="18"/>
      <c r="B295" s="18"/>
      <c r="C295" s="18"/>
      <c r="D295" s="245"/>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c r="DI295" s="18"/>
      <c r="DJ295" s="18"/>
      <c r="DK295" s="18"/>
      <c r="DL295" s="18"/>
      <c r="DM295" s="18"/>
      <c r="DN295" s="18"/>
      <c r="DO295" s="18"/>
      <c r="DP295" s="18"/>
      <c r="DQ295" s="18"/>
      <c r="DR295" s="18"/>
      <c r="DS295" s="18"/>
      <c r="DT295" s="18"/>
      <c r="DU295" s="18"/>
      <c r="DV295" s="18"/>
      <c r="DW295" s="18"/>
      <c r="DX295" s="18"/>
      <c r="DY295" s="18"/>
      <c r="DZ295" s="18"/>
      <c r="EA295" s="18"/>
      <c r="EB295" s="18"/>
      <c r="EC295" s="18"/>
      <c r="ED295" s="18"/>
      <c r="EE295" s="18"/>
      <c r="EF295" s="18"/>
      <c r="EG295" s="18"/>
      <c r="EH295" s="18"/>
      <c r="EI295" s="18"/>
      <c r="EJ295" s="18"/>
      <c r="EK295" s="18"/>
      <c r="EL295" s="18"/>
      <c r="EM295" s="18"/>
      <c r="EN295" s="18"/>
      <c r="EO295" s="18"/>
      <c r="EP295" s="18"/>
      <c r="EQ295" s="18"/>
      <c r="ER295" s="18"/>
      <c r="ES295" s="18"/>
      <c r="ET295" s="18"/>
      <c r="EU295" s="18"/>
      <c r="EV295" s="18"/>
      <c r="EW295" s="18"/>
      <c r="EX295" s="18"/>
      <c r="EY295" s="18"/>
      <c r="EZ295" s="18"/>
      <c r="FA295" s="18"/>
      <c r="FB295" s="18"/>
      <c r="FC295" s="18"/>
      <c r="FD295" s="18"/>
      <c r="FE295" s="18"/>
      <c r="FF295" s="18"/>
      <c r="FG295" s="18"/>
      <c r="FH295" s="18"/>
      <c r="FI295" s="18"/>
      <c r="FJ295" s="18"/>
      <c r="FK295" s="18"/>
      <c r="FL295" s="18"/>
      <c r="FM295" s="18"/>
      <c r="FN295" s="18"/>
      <c r="FO295" s="18"/>
      <c r="FP295" s="18"/>
      <c r="FQ295" s="18"/>
      <c r="FR295" s="18"/>
      <c r="FS295" s="18"/>
      <c r="FT295" s="18"/>
      <c r="FU295" s="18"/>
      <c r="FV295" s="18"/>
      <c r="FW295" s="18"/>
      <c r="FX295" s="18"/>
      <c r="FY295" s="18"/>
      <c r="FZ295" s="18"/>
    </row>
    <row r="296" spans="1:182" ht="15">
      <c r="A296" s="18"/>
      <c r="B296" s="18"/>
      <c r="C296" s="18"/>
      <c r="D296" s="245"/>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c r="EO296" s="18"/>
      <c r="EP296" s="18"/>
      <c r="EQ296" s="18"/>
      <c r="ER296" s="18"/>
      <c r="ES296" s="18"/>
      <c r="ET296" s="18"/>
      <c r="EU296" s="18"/>
      <c r="EV296" s="18"/>
      <c r="EW296" s="18"/>
      <c r="EX296" s="18"/>
      <c r="EY296" s="18"/>
      <c r="EZ296" s="18"/>
      <c r="FA296" s="18"/>
      <c r="FB296" s="18"/>
      <c r="FC296" s="18"/>
      <c r="FD296" s="18"/>
      <c r="FE296" s="18"/>
      <c r="FF296" s="18"/>
      <c r="FG296" s="18"/>
      <c r="FH296" s="18"/>
      <c r="FI296" s="18"/>
      <c r="FJ296" s="18"/>
      <c r="FK296" s="18"/>
      <c r="FL296" s="18"/>
      <c r="FM296" s="18"/>
      <c r="FN296" s="18"/>
      <c r="FO296" s="18"/>
      <c r="FP296" s="18"/>
      <c r="FQ296" s="18"/>
      <c r="FR296" s="18"/>
      <c r="FS296" s="18"/>
      <c r="FT296" s="18"/>
      <c r="FU296" s="18"/>
      <c r="FV296" s="18"/>
      <c r="FW296" s="18"/>
      <c r="FX296" s="18"/>
      <c r="FY296" s="18"/>
      <c r="FZ296" s="18"/>
    </row>
    <row r="297" spans="1:182" ht="15">
      <c r="A297" s="18"/>
      <c r="B297" s="18"/>
      <c r="C297" s="18"/>
      <c r="D297" s="245"/>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c r="DK297" s="18"/>
      <c r="DL297" s="18"/>
      <c r="DM297" s="18"/>
      <c r="DN297" s="18"/>
      <c r="DO297" s="18"/>
      <c r="DP297" s="18"/>
      <c r="DQ297" s="18"/>
      <c r="DR297" s="18"/>
      <c r="DS297" s="18"/>
      <c r="DT297" s="18"/>
      <c r="DU297" s="18"/>
      <c r="DV297" s="18"/>
      <c r="DW297" s="18"/>
      <c r="DX297" s="18"/>
      <c r="DY297" s="18"/>
      <c r="DZ297" s="18"/>
      <c r="EA297" s="18"/>
      <c r="EB297" s="18"/>
      <c r="EC297" s="18"/>
      <c r="ED297" s="18"/>
      <c r="EE297" s="18"/>
      <c r="EF297" s="18"/>
      <c r="EG297" s="18"/>
      <c r="EH297" s="18"/>
      <c r="EI297" s="18"/>
      <c r="EJ297" s="18"/>
      <c r="EK297" s="18"/>
      <c r="EL297" s="18"/>
      <c r="EM297" s="18"/>
      <c r="EN297" s="18"/>
      <c r="EO297" s="18"/>
      <c r="EP297" s="18"/>
      <c r="EQ297" s="18"/>
      <c r="ER297" s="18"/>
      <c r="ES297" s="18"/>
      <c r="ET297" s="18"/>
      <c r="EU297" s="18"/>
      <c r="EV297" s="18"/>
      <c r="EW297" s="18"/>
      <c r="EX297" s="18"/>
      <c r="EY297" s="18"/>
      <c r="EZ297" s="18"/>
      <c r="FA297" s="18"/>
      <c r="FB297" s="18"/>
      <c r="FC297" s="18"/>
      <c r="FD297" s="18"/>
      <c r="FE297" s="18"/>
      <c r="FF297" s="18"/>
      <c r="FG297" s="18"/>
      <c r="FH297" s="18"/>
      <c r="FI297" s="18"/>
      <c r="FJ297" s="18"/>
      <c r="FK297" s="18"/>
      <c r="FL297" s="18"/>
      <c r="FM297" s="18"/>
      <c r="FN297" s="18"/>
      <c r="FO297" s="18"/>
      <c r="FP297" s="18"/>
      <c r="FQ297" s="18"/>
      <c r="FR297" s="18"/>
      <c r="FS297" s="18"/>
      <c r="FT297" s="18"/>
      <c r="FU297" s="18"/>
      <c r="FV297" s="18"/>
      <c r="FW297" s="18"/>
      <c r="FX297" s="18"/>
      <c r="FY297" s="18"/>
      <c r="FZ297" s="18"/>
    </row>
    <row r="298" spans="1:182" ht="15">
      <c r="A298" s="18"/>
      <c r="B298" s="18"/>
      <c r="C298" s="18"/>
      <c r="D298" s="245"/>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c r="DK298" s="18"/>
      <c r="DL298" s="18"/>
      <c r="DM298" s="18"/>
      <c r="DN298" s="18"/>
      <c r="DO298" s="18"/>
      <c r="DP298" s="18"/>
      <c r="DQ298" s="18"/>
      <c r="DR298" s="18"/>
      <c r="DS298" s="18"/>
      <c r="DT298" s="18"/>
      <c r="DU298" s="18"/>
      <c r="DV298" s="18"/>
      <c r="DW298" s="18"/>
      <c r="DX298" s="18"/>
      <c r="DY298" s="18"/>
      <c r="DZ298" s="18"/>
      <c r="EA298" s="18"/>
      <c r="EB298" s="18"/>
      <c r="EC298" s="18"/>
      <c r="ED298" s="18"/>
      <c r="EE298" s="18"/>
      <c r="EF298" s="18"/>
      <c r="EG298" s="18"/>
      <c r="EH298" s="18"/>
      <c r="EI298" s="18"/>
      <c r="EJ298" s="18"/>
      <c r="EK298" s="18"/>
      <c r="EL298" s="18"/>
      <c r="EM298" s="18"/>
      <c r="EN298" s="18"/>
      <c r="EO298" s="18"/>
      <c r="EP298" s="18"/>
      <c r="EQ298" s="18"/>
      <c r="ER298" s="18"/>
      <c r="ES298" s="18"/>
      <c r="ET298" s="18"/>
      <c r="EU298" s="18"/>
      <c r="EV298" s="18"/>
      <c r="EW298" s="18"/>
      <c r="EX298" s="18"/>
      <c r="EY298" s="18"/>
      <c r="EZ298" s="18"/>
      <c r="FA298" s="18"/>
      <c r="FB298" s="18"/>
      <c r="FC298" s="18"/>
      <c r="FD298" s="18"/>
      <c r="FE298" s="18"/>
      <c r="FF298" s="18"/>
      <c r="FG298" s="18"/>
      <c r="FH298" s="18"/>
      <c r="FI298" s="18"/>
      <c r="FJ298" s="18"/>
      <c r="FK298" s="18"/>
      <c r="FL298" s="18"/>
      <c r="FM298" s="18"/>
      <c r="FN298" s="18"/>
      <c r="FO298" s="18"/>
      <c r="FP298" s="18"/>
      <c r="FQ298" s="18"/>
      <c r="FR298" s="18"/>
      <c r="FS298" s="18"/>
      <c r="FT298" s="18"/>
      <c r="FU298" s="18"/>
      <c r="FV298" s="18"/>
      <c r="FW298" s="18"/>
      <c r="FX298" s="18"/>
      <c r="FY298" s="18"/>
      <c r="FZ298" s="18"/>
    </row>
    <row r="299" spans="1:182" ht="15">
      <c r="A299" s="18"/>
      <c r="B299" s="18"/>
      <c r="C299" s="18"/>
      <c r="D299" s="245"/>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c r="DK299" s="18"/>
      <c r="DL299" s="18"/>
      <c r="DM299" s="18"/>
      <c r="DN299" s="18"/>
      <c r="DO299" s="18"/>
      <c r="DP299" s="18"/>
      <c r="DQ299" s="18"/>
      <c r="DR299" s="18"/>
      <c r="DS299" s="18"/>
      <c r="DT299" s="18"/>
      <c r="DU299" s="18"/>
      <c r="DV299" s="18"/>
      <c r="DW299" s="18"/>
      <c r="DX299" s="18"/>
      <c r="DY299" s="18"/>
      <c r="DZ299" s="18"/>
      <c r="EA299" s="18"/>
      <c r="EB299" s="18"/>
      <c r="EC299" s="18"/>
      <c r="ED299" s="18"/>
      <c r="EE299" s="18"/>
      <c r="EF299" s="18"/>
      <c r="EG299" s="18"/>
      <c r="EH299" s="18"/>
      <c r="EI299" s="18"/>
      <c r="EJ299" s="18"/>
      <c r="EK299" s="18"/>
      <c r="EL299" s="18"/>
      <c r="EM299" s="18"/>
      <c r="EN299" s="18"/>
      <c r="EO299" s="18"/>
      <c r="EP299" s="18"/>
      <c r="EQ299" s="18"/>
      <c r="ER299" s="18"/>
      <c r="ES299" s="18"/>
      <c r="ET299" s="18"/>
      <c r="EU299" s="18"/>
      <c r="EV299" s="18"/>
      <c r="EW299" s="18"/>
      <c r="EX299" s="18"/>
      <c r="EY299" s="18"/>
      <c r="EZ299" s="18"/>
      <c r="FA299" s="18"/>
      <c r="FB299" s="18"/>
      <c r="FC299" s="18"/>
      <c r="FD299" s="18"/>
      <c r="FE299" s="18"/>
      <c r="FF299" s="18"/>
      <c r="FG299" s="18"/>
      <c r="FH299" s="18"/>
      <c r="FI299" s="18"/>
      <c r="FJ299" s="18"/>
      <c r="FK299" s="18"/>
      <c r="FL299" s="18"/>
      <c r="FM299" s="18"/>
      <c r="FN299" s="18"/>
      <c r="FO299" s="18"/>
      <c r="FP299" s="18"/>
      <c r="FQ299" s="18"/>
      <c r="FR299" s="18"/>
      <c r="FS299" s="18"/>
      <c r="FT299" s="18"/>
      <c r="FU299" s="18"/>
      <c r="FV299" s="18"/>
      <c r="FW299" s="18"/>
      <c r="FX299" s="18"/>
      <c r="FY299" s="18"/>
      <c r="FZ299" s="18"/>
    </row>
    <row r="300" spans="1:182" ht="15">
      <c r="A300" s="18"/>
      <c r="B300" s="18"/>
      <c r="C300" s="18"/>
      <c r="D300" s="245"/>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c r="EH300" s="18"/>
      <c r="EI300" s="18"/>
      <c r="EJ300" s="18"/>
      <c r="EK300" s="18"/>
      <c r="EL300" s="18"/>
      <c r="EM300" s="18"/>
      <c r="EN300" s="18"/>
      <c r="EO300" s="18"/>
      <c r="EP300" s="18"/>
      <c r="EQ300" s="18"/>
      <c r="ER300" s="18"/>
      <c r="ES300" s="18"/>
      <c r="ET300" s="18"/>
      <c r="EU300" s="18"/>
      <c r="EV300" s="18"/>
      <c r="EW300" s="18"/>
      <c r="EX300" s="18"/>
      <c r="EY300" s="18"/>
      <c r="EZ300" s="18"/>
      <c r="FA300" s="18"/>
      <c r="FB300" s="18"/>
      <c r="FC300" s="18"/>
      <c r="FD300" s="18"/>
      <c r="FE300" s="18"/>
      <c r="FF300" s="18"/>
      <c r="FG300" s="18"/>
      <c r="FH300" s="18"/>
      <c r="FI300" s="18"/>
      <c r="FJ300" s="18"/>
      <c r="FK300" s="18"/>
      <c r="FL300" s="18"/>
      <c r="FM300" s="18"/>
      <c r="FN300" s="18"/>
      <c r="FO300" s="18"/>
      <c r="FP300" s="18"/>
      <c r="FQ300" s="18"/>
      <c r="FR300" s="18"/>
      <c r="FS300" s="18"/>
      <c r="FT300" s="18"/>
      <c r="FU300" s="18"/>
      <c r="FV300" s="18"/>
      <c r="FW300" s="18"/>
      <c r="FX300" s="18"/>
      <c r="FY300" s="18"/>
      <c r="FZ300" s="18"/>
    </row>
    <row r="301" spans="1:182" ht="15">
      <c r="A301" s="18"/>
      <c r="B301" s="18"/>
      <c r="C301" s="18"/>
      <c r="D301" s="245"/>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c r="DZ301" s="18"/>
      <c r="EA301" s="18"/>
      <c r="EB301" s="18"/>
      <c r="EC301" s="18"/>
      <c r="ED301" s="18"/>
      <c r="EE301" s="18"/>
      <c r="EF301" s="18"/>
      <c r="EG301" s="18"/>
      <c r="EH301" s="18"/>
      <c r="EI301" s="18"/>
      <c r="EJ301" s="18"/>
      <c r="EK301" s="18"/>
      <c r="EL301" s="18"/>
      <c r="EM301" s="18"/>
      <c r="EN301" s="18"/>
      <c r="EO301" s="18"/>
      <c r="EP301" s="18"/>
      <c r="EQ301" s="18"/>
      <c r="ER301" s="18"/>
      <c r="ES301" s="18"/>
      <c r="ET301" s="18"/>
      <c r="EU301" s="18"/>
      <c r="EV301" s="18"/>
      <c r="EW301" s="18"/>
      <c r="EX301" s="18"/>
      <c r="EY301" s="18"/>
      <c r="EZ301" s="18"/>
      <c r="FA301" s="18"/>
      <c r="FB301" s="18"/>
      <c r="FC301" s="18"/>
      <c r="FD301" s="18"/>
      <c r="FE301" s="18"/>
      <c r="FF301" s="18"/>
      <c r="FG301" s="18"/>
      <c r="FH301" s="18"/>
      <c r="FI301" s="18"/>
      <c r="FJ301" s="18"/>
      <c r="FK301" s="18"/>
      <c r="FL301" s="18"/>
      <c r="FM301" s="18"/>
      <c r="FN301" s="18"/>
      <c r="FO301" s="18"/>
      <c r="FP301" s="18"/>
      <c r="FQ301" s="18"/>
      <c r="FR301" s="18"/>
      <c r="FS301" s="18"/>
      <c r="FT301" s="18"/>
      <c r="FU301" s="18"/>
      <c r="FV301" s="18"/>
      <c r="FW301" s="18"/>
      <c r="FX301" s="18"/>
      <c r="FY301" s="18"/>
      <c r="FZ301" s="18"/>
    </row>
    <row r="302" spans="1:182" ht="15">
      <c r="A302" s="18"/>
      <c r="B302" s="18"/>
      <c r="C302" s="18"/>
      <c r="D302" s="245"/>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c r="DZ302" s="18"/>
      <c r="EA302" s="18"/>
      <c r="EB302" s="18"/>
      <c r="EC302" s="18"/>
      <c r="ED302" s="18"/>
      <c r="EE302" s="18"/>
      <c r="EF302" s="18"/>
      <c r="EG302" s="18"/>
      <c r="EH302" s="18"/>
      <c r="EI302" s="18"/>
      <c r="EJ302" s="18"/>
      <c r="EK302" s="18"/>
      <c r="EL302" s="18"/>
      <c r="EM302" s="18"/>
      <c r="EN302" s="18"/>
      <c r="EO302" s="18"/>
      <c r="EP302" s="18"/>
      <c r="EQ302" s="18"/>
      <c r="ER302" s="18"/>
      <c r="ES302" s="18"/>
      <c r="ET302" s="18"/>
      <c r="EU302" s="18"/>
      <c r="EV302" s="18"/>
      <c r="EW302" s="18"/>
      <c r="EX302" s="18"/>
      <c r="EY302" s="18"/>
      <c r="EZ302" s="18"/>
      <c r="FA302" s="18"/>
      <c r="FB302" s="18"/>
      <c r="FC302" s="18"/>
      <c r="FD302" s="18"/>
      <c r="FE302" s="18"/>
      <c r="FF302" s="18"/>
      <c r="FG302" s="18"/>
      <c r="FH302" s="18"/>
      <c r="FI302" s="18"/>
      <c r="FJ302" s="18"/>
      <c r="FK302" s="18"/>
      <c r="FL302" s="18"/>
      <c r="FM302" s="18"/>
      <c r="FN302" s="18"/>
      <c r="FO302" s="18"/>
      <c r="FP302" s="18"/>
      <c r="FQ302" s="18"/>
      <c r="FR302" s="18"/>
      <c r="FS302" s="18"/>
      <c r="FT302" s="18"/>
      <c r="FU302" s="18"/>
      <c r="FV302" s="18"/>
      <c r="FW302" s="18"/>
      <c r="FX302" s="18"/>
      <c r="FY302" s="18"/>
      <c r="FZ302" s="18"/>
    </row>
    <row r="303" spans="1:182" ht="15">
      <c r="A303" s="18"/>
      <c r="B303" s="18"/>
      <c r="C303" s="18"/>
      <c r="D303" s="245"/>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c r="DZ303" s="18"/>
      <c r="EA303" s="18"/>
      <c r="EB303" s="18"/>
      <c r="EC303" s="18"/>
      <c r="ED303" s="18"/>
      <c r="EE303" s="18"/>
      <c r="EF303" s="18"/>
      <c r="EG303" s="18"/>
      <c r="EH303" s="18"/>
      <c r="EI303" s="18"/>
      <c r="EJ303" s="18"/>
      <c r="EK303" s="18"/>
      <c r="EL303" s="18"/>
      <c r="EM303" s="18"/>
      <c r="EN303" s="18"/>
      <c r="EO303" s="18"/>
      <c r="EP303" s="18"/>
      <c r="EQ303" s="18"/>
      <c r="ER303" s="18"/>
      <c r="ES303" s="18"/>
      <c r="ET303" s="18"/>
      <c r="EU303" s="18"/>
      <c r="EV303" s="18"/>
      <c r="EW303" s="18"/>
      <c r="EX303" s="18"/>
      <c r="EY303" s="18"/>
      <c r="EZ303" s="18"/>
      <c r="FA303" s="18"/>
      <c r="FB303" s="18"/>
      <c r="FC303" s="18"/>
      <c r="FD303" s="18"/>
      <c r="FE303" s="18"/>
      <c r="FF303" s="18"/>
      <c r="FG303" s="18"/>
      <c r="FH303" s="18"/>
      <c r="FI303" s="18"/>
      <c r="FJ303" s="18"/>
      <c r="FK303" s="18"/>
      <c r="FL303" s="18"/>
      <c r="FM303" s="18"/>
      <c r="FN303" s="18"/>
      <c r="FO303" s="18"/>
      <c r="FP303" s="18"/>
      <c r="FQ303" s="18"/>
      <c r="FR303" s="18"/>
      <c r="FS303" s="18"/>
      <c r="FT303" s="18"/>
      <c r="FU303" s="18"/>
      <c r="FV303" s="18"/>
      <c r="FW303" s="18"/>
      <c r="FX303" s="18"/>
      <c r="FY303" s="18"/>
      <c r="FZ303" s="18"/>
    </row>
    <row r="304" spans="1:182" ht="15">
      <c r="A304" s="18"/>
      <c r="B304" s="18"/>
      <c r="C304" s="18"/>
      <c r="D304" s="245"/>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c r="DZ304" s="18"/>
      <c r="EA304" s="18"/>
      <c r="EB304" s="18"/>
      <c r="EC304" s="18"/>
      <c r="ED304" s="18"/>
      <c r="EE304" s="18"/>
      <c r="EF304" s="18"/>
      <c r="EG304" s="18"/>
      <c r="EH304" s="18"/>
      <c r="EI304" s="18"/>
      <c r="EJ304" s="18"/>
      <c r="EK304" s="18"/>
      <c r="EL304" s="18"/>
      <c r="EM304" s="18"/>
      <c r="EN304" s="18"/>
      <c r="EO304" s="18"/>
      <c r="EP304" s="18"/>
      <c r="EQ304" s="18"/>
      <c r="ER304" s="18"/>
      <c r="ES304" s="18"/>
      <c r="ET304" s="18"/>
      <c r="EU304" s="18"/>
      <c r="EV304" s="18"/>
      <c r="EW304" s="18"/>
      <c r="EX304" s="18"/>
      <c r="EY304" s="18"/>
      <c r="EZ304" s="18"/>
      <c r="FA304" s="18"/>
      <c r="FB304" s="18"/>
      <c r="FC304" s="18"/>
      <c r="FD304" s="18"/>
      <c r="FE304" s="18"/>
      <c r="FF304" s="18"/>
      <c r="FG304" s="18"/>
      <c r="FH304" s="18"/>
      <c r="FI304" s="18"/>
      <c r="FJ304" s="18"/>
      <c r="FK304" s="18"/>
      <c r="FL304" s="18"/>
      <c r="FM304" s="18"/>
      <c r="FN304" s="18"/>
      <c r="FO304" s="18"/>
      <c r="FP304" s="18"/>
      <c r="FQ304" s="18"/>
      <c r="FR304" s="18"/>
      <c r="FS304" s="18"/>
      <c r="FT304" s="18"/>
      <c r="FU304" s="18"/>
      <c r="FV304" s="18"/>
      <c r="FW304" s="18"/>
      <c r="FX304" s="18"/>
      <c r="FY304" s="18"/>
      <c r="FZ304" s="18"/>
    </row>
    <row r="305" spans="1:182" ht="15">
      <c r="A305" s="18"/>
      <c r="B305" s="18"/>
      <c r="C305" s="18"/>
      <c r="D305" s="245"/>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c r="DZ305" s="18"/>
      <c r="EA305" s="18"/>
      <c r="EB305" s="18"/>
      <c r="EC305" s="18"/>
      <c r="ED305" s="18"/>
      <c r="EE305" s="18"/>
      <c r="EF305" s="18"/>
      <c r="EG305" s="18"/>
      <c r="EH305" s="18"/>
      <c r="EI305" s="18"/>
      <c r="EJ305" s="18"/>
      <c r="EK305" s="18"/>
      <c r="EL305" s="18"/>
      <c r="EM305" s="18"/>
      <c r="EN305" s="18"/>
      <c r="EO305" s="18"/>
      <c r="EP305" s="18"/>
      <c r="EQ305" s="18"/>
      <c r="ER305" s="18"/>
      <c r="ES305" s="18"/>
      <c r="ET305" s="18"/>
      <c r="EU305" s="18"/>
      <c r="EV305" s="18"/>
      <c r="EW305" s="18"/>
      <c r="EX305" s="18"/>
      <c r="EY305" s="18"/>
      <c r="EZ305" s="18"/>
      <c r="FA305" s="18"/>
      <c r="FB305" s="18"/>
      <c r="FC305" s="18"/>
      <c r="FD305" s="18"/>
      <c r="FE305" s="18"/>
      <c r="FF305" s="18"/>
      <c r="FG305" s="18"/>
      <c r="FH305" s="18"/>
      <c r="FI305" s="18"/>
      <c r="FJ305" s="18"/>
      <c r="FK305" s="18"/>
      <c r="FL305" s="18"/>
      <c r="FM305" s="18"/>
      <c r="FN305" s="18"/>
      <c r="FO305" s="18"/>
      <c r="FP305" s="18"/>
      <c r="FQ305" s="18"/>
      <c r="FR305" s="18"/>
      <c r="FS305" s="18"/>
      <c r="FT305" s="18"/>
      <c r="FU305" s="18"/>
      <c r="FV305" s="18"/>
      <c r="FW305" s="18"/>
      <c r="FX305" s="18"/>
      <c r="FY305" s="18"/>
      <c r="FZ305" s="18"/>
    </row>
    <row r="306" spans="1:182" ht="15">
      <c r="A306" s="18"/>
      <c r="B306" s="18"/>
      <c r="C306" s="18"/>
      <c r="D306" s="245"/>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8"/>
      <c r="EP306" s="18"/>
      <c r="EQ306" s="18"/>
      <c r="ER306" s="18"/>
      <c r="ES306" s="18"/>
      <c r="ET306" s="18"/>
      <c r="EU306" s="18"/>
      <c r="EV306" s="18"/>
      <c r="EW306" s="18"/>
      <c r="EX306" s="18"/>
      <c r="EY306" s="18"/>
      <c r="EZ306" s="18"/>
      <c r="FA306" s="18"/>
      <c r="FB306" s="18"/>
      <c r="FC306" s="18"/>
      <c r="FD306" s="18"/>
      <c r="FE306" s="18"/>
      <c r="FF306" s="18"/>
      <c r="FG306" s="18"/>
      <c r="FH306" s="18"/>
      <c r="FI306" s="18"/>
      <c r="FJ306" s="18"/>
      <c r="FK306" s="18"/>
      <c r="FL306" s="18"/>
      <c r="FM306" s="18"/>
      <c r="FN306" s="18"/>
      <c r="FO306" s="18"/>
      <c r="FP306" s="18"/>
      <c r="FQ306" s="18"/>
      <c r="FR306" s="18"/>
      <c r="FS306" s="18"/>
      <c r="FT306" s="18"/>
      <c r="FU306" s="18"/>
      <c r="FV306" s="18"/>
      <c r="FW306" s="18"/>
      <c r="FX306" s="18"/>
      <c r="FY306" s="18"/>
      <c r="FZ306" s="18"/>
    </row>
    <row r="307" spans="1:182" ht="15">
      <c r="A307" s="18"/>
      <c r="B307" s="18"/>
      <c r="C307" s="18"/>
      <c r="D307" s="245"/>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c r="DZ307" s="18"/>
      <c r="EA307" s="18"/>
      <c r="EB307" s="18"/>
      <c r="EC307" s="18"/>
      <c r="ED307" s="18"/>
      <c r="EE307" s="18"/>
      <c r="EF307" s="18"/>
      <c r="EG307" s="18"/>
      <c r="EH307" s="18"/>
      <c r="EI307" s="18"/>
      <c r="EJ307" s="18"/>
      <c r="EK307" s="18"/>
      <c r="EL307" s="18"/>
      <c r="EM307" s="18"/>
      <c r="EN307" s="18"/>
      <c r="EO307" s="18"/>
      <c r="EP307" s="18"/>
      <c r="EQ307" s="18"/>
      <c r="ER307" s="18"/>
      <c r="ES307" s="18"/>
      <c r="ET307" s="18"/>
      <c r="EU307" s="18"/>
      <c r="EV307" s="18"/>
      <c r="EW307" s="18"/>
      <c r="EX307" s="18"/>
      <c r="EY307" s="18"/>
      <c r="EZ307" s="18"/>
      <c r="FA307" s="18"/>
      <c r="FB307" s="18"/>
      <c r="FC307" s="18"/>
      <c r="FD307" s="18"/>
      <c r="FE307" s="18"/>
      <c r="FF307" s="18"/>
      <c r="FG307" s="18"/>
      <c r="FH307" s="18"/>
      <c r="FI307" s="18"/>
      <c r="FJ307" s="18"/>
      <c r="FK307" s="18"/>
      <c r="FL307" s="18"/>
      <c r="FM307" s="18"/>
      <c r="FN307" s="18"/>
      <c r="FO307" s="18"/>
      <c r="FP307" s="18"/>
      <c r="FQ307" s="18"/>
      <c r="FR307" s="18"/>
      <c r="FS307" s="18"/>
      <c r="FT307" s="18"/>
      <c r="FU307" s="18"/>
      <c r="FV307" s="18"/>
      <c r="FW307" s="18"/>
      <c r="FX307" s="18"/>
      <c r="FY307" s="18"/>
      <c r="FZ307" s="18"/>
    </row>
    <row r="308" spans="1:182" ht="15">
      <c r="A308" s="18"/>
      <c r="B308" s="18"/>
      <c r="C308" s="18"/>
      <c r="D308" s="245"/>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c r="DU308" s="18"/>
      <c r="DV308" s="18"/>
      <c r="DW308" s="18"/>
      <c r="DX308" s="18"/>
      <c r="DY308" s="18"/>
      <c r="DZ308" s="18"/>
      <c r="EA308" s="18"/>
      <c r="EB308" s="18"/>
      <c r="EC308" s="18"/>
      <c r="ED308" s="18"/>
      <c r="EE308" s="18"/>
      <c r="EF308" s="18"/>
      <c r="EG308" s="18"/>
      <c r="EH308" s="18"/>
      <c r="EI308" s="18"/>
      <c r="EJ308" s="18"/>
      <c r="EK308" s="18"/>
      <c r="EL308" s="18"/>
      <c r="EM308" s="18"/>
      <c r="EN308" s="18"/>
      <c r="EO308" s="18"/>
      <c r="EP308" s="18"/>
      <c r="EQ308" s="18"/>
      <c r="ER308" s="18"/>
      <c r="ES308" s="18"/>
      <c r="ET308" s="18"/>
      <c r="EU308" s="18"/>
      <c r="EV308" s="18"/>
      <c r="EW308" s="18"/>
      <c r="EX308" s="18"/>
      <c r="EY308" s="18"/>
      <c r="EZ308" s="18"/>
      <c r="FA308" s="18"/>
      <c r="FB308" s="18"/>
      <c r="FC308" s="18"/>
      <c r="FD308" s="18"/>
      <c r="FE308" s="18"/>
      <c r="FF308" s="18"/>
      <c r="FG308" s="18"/>
      <c r="FH308" s="18"/>
      <c r="FI308" s="18"/>
      <c r="FJ308" s="18"/>
      <c r="FK308" s="18"/>
      <c r="FL308" s="18"/>
      <c r="FM308" s="18"/>
      <c r="FN308" s="18"/>
      <c r="FO308" s="18"/>
      <c r="FP308" s="18"/>
      <c r="FQ308" s="18"/>
      <c r="FR308" s="18"/>
      <c r="FS308" s="18"/>
      <c r="FT308" s="18"/>
      <c r="FU308" s="18"/>
      <c r="FV308" s="18"/>
      <c r="FW308" s="18"/>
      <c r="FX308" s="18"/>
      <c r="FY308" s="18"/>
      <c r="FZ308" s="18"/>
    </row>
    <row r="309" spans="1:182" ht="15">
      <c r="A309" s="18"/>
      <c r="B309" s="18"/>
      <c r="C309" s="18"/>
      <c r="D309" s="245"/>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c r="DK309" s="18"/>
      <c r="DL309" s="18"/>
      <c r="DM309" s="18"/>
      <c r="DN309" s="18"/>
      <c r="DO309" s="18"/>
      <c r="DP309" s="18"/>
      <c r="DQ309" s="18"/>
      <c r="DR309" s="18"/>
      <c r="DS309" s="18"/>
      <c r="DT309" s="18"/>
      <c r="DU309" s="18"/>
      <c r="DV309" s="18"/>
      <c r="DW309" s="18"/>
      <c r="DX309" s="18"/>
      <c r="DY309" s="18"/>
      <c r="DZ309" s="18"/>
      <c r="EA309" s="18"/>
      <c r="EB309" s="18"/>
      <c r="EC309" s="18"/>
      <c r="ED309" s="18"/>
      <c r="EE309" s="18"/>
      <c r="EF309" s="18"/>
      <c r="EG309" s="18"/>
      <c r="EH309" s="18"/>
      <c r="EI309" s="18"/>
      <c r="EJ309" s="18"/>
      <c r="EK309" s="18"/>
      <c r="EL309" s="18"/>
      <c r="EM309" s="18"/>
      <c r="EN309" s="18"/>
      <c r="EO309" s="18"/>
      <c r="EP309" s="18"/>
      <c r="EQ309" s="18"/>
      <c r="ER309" s="18"/>
      <c r="ES309" s="18"/>
      <c r="ET309" s="18"/>
      <c r="EU309" s="18"/>
      <c r="EV309" s="18"/>
      <c r="EW309" s="18"/>
      <c r="EX309" s="18"/>
      <c r="EY309" s="18"/>
      <c r="EZ309" s="18"/>
      <c r="FA309" s="18"/>
      <c r="FB309" s="18"/>
      <c r="FC309" s="18"/>
      <c r="FD309" s="18"/>
      <c r="FE309" s="18"/>
      <c r="FF309" s="18"/>
      <c r="FG309" s="18"/>
      <c r="FH309" s="18"/>
      <c r="FI309" s="18"/>
      <c r="FJ309" s="18"/>
      <c r="FK309" s="18"/>
      <c r="FL309" s="18"/>
      <c r="FM309" s="18"/>
      <c r="FN309" s="18"/>
      <c r="FO309" s="18"/>
      <c r="FP309" s="18"/>
      <c r="FQ309" s="18"/>
      <c r="FR309" s="18"/>
      <c r="FS309" s="18"/>
      <c r="FT309" s="18"/>
      <c r="FU309" s="18"/>
      <c r="FV309" s="18"/>
      <c r="FW309" s="18"/>
      <c r="FX309" s="18"/>
      <c r="FY309" s="18"/>
      <c r="FZ309" s="18"/>
    </row>
    <row r="310" spans="1:182" ht="15">
      <c r="A310" s="18"/>
      <c r="B310" s="18"/>
      <c r="C310" s="18"/>
      <c r="D310" s="245"/>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c r="DK310" s="18"/>
      <c r="DL310" s="18"/>
      <c r="DM310" s="18"/>
      <c r="DN310" s="18"/>
      <c r="DO310" s="18"/>
      <c r="DP310" s="18"/>
      <c r="DQ310" s="18"/>
      <c r="DR310" s="18"/>
      <c r="DS310" s="18"/>
      <c r="DT310" s="18"/>
      <c r="DU310" s="18"/>
      <c r="DV310" s="18"/>
      <c r="DW310" s="18"/>
      <c r="DX310" s="18"/>
      <c r="DY310" s="18"/>
      <c r="DZ310" s="18"/>
      <c r="EA310" s="18"/>
      <c r="EB310" s="18"/>
      <c r="EC310" s="18"/>
      <c r="ED310" s="18"/>
      <c r="EE310" s="18"/>
      <c r="EF310" s="18"/>
      <c r="EG310" s="18"/>
      <c r="EH310" s="18"/>
      <c r="EI310" s="18"/>
      <c r="EJ310" s="18"/>
      <c r="EK310" s="18"/>
      <c r="EL310" s="18"/>
      <c r="EM310" s="18"/>
      <c r="EN310" s="18"/>
      <c r="EO310" s="18"/>
      <c r="EP310" s="18"/>
      <c r="EQ310" s="18"/>
      <c r="ER310" s="18"/>
      <c r="ES310" s="18"/>
      <c r="ET310" s="18"/>
      <c r="EU310" s="18"/>
      <c r="EV310" s="18"/>
      <c r="EW310" s="18"/>
      <c r="EX310" s="18"/>
      <c r="EY310" s="18"/>
      <c r="EZ310" s="18"/>
      <c r="FA310" s="18"/>
      <c r="FB310" s="18"/>
      <c r="FC310" s="18"/>
      <c r="FD310" s="18"/>
      <c r="FE310" s="18"/>
      <c r="FF310" s="18"/>
      <c r="FG310" s="18"/>
      <c r="FH310" s="18"/>
      <c r="FI310" s="18"/>
      <c r="FJ310" s="18"/>
      <c r="FK310" s="18"/>
      <c r="FL310" s="18"/>
      <c r="FM310" s="18"/>
      <c r="FN310" s="18"/>
      <c r="FO310" s="18"/>
      <c r="FP310" s="18"/>
      <c r="FQ310" s="18"/>
      <c r="FR310" s="18"/>
      <c r="FS310" s="18"/>
      <c r="FT310" s="18"/>
      <c r="FU310" s="18"/>
      <c r="FV310" s="18"/>
      <c r="FW310" s="18"/>
      <c r="FX310" s="18"/>
      <c r="FY310" s="18"/>
      <c r="FZ310" s="18"/>
    </row>
    <row r="311" spans="1:182" ht="15">
      <c r="A311" s="18"/>
      <c r="B311" s="18"/>
      <c r="C311" s="18"/>
      <c r="D311" s="245"/>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c r="DK311" s="18"/>
      <c r="DL311" s="18"/>
      <c r="DM311" s="18"/>
      <c r="DN311" s="18"/>
      <c r="DO311" s="18"/>
      <c r="DP311" s="18"/>
      <c r="DQ311" s="18"/>
      <c r="DR311" s="18"/>
      <c r="DS311" s="18"/>
      <c r="DT311" s="18"/>
      <c r="DU311" s="18"/>
      <c r="DV311" s="18"/>
      <c r="DW311" s="18"/>
      <c r="DX311" s="18"/>
      <c r="DY311" s="18"/>
      <c r="DZ311" s="18"/>
      <c r="EA311" s="18"/>
      <c r="EB311" s="18"/>
      <c r="EC311" s="18"/>
      <c r="ED311" s="18"/>
      <c r="EE311" s="18"/>
      <c r="EF311" s="18"/>
      <c r="EG311" s="18"/>
      <c r="EH311" s="18"/>
      <c r="EI311" s="18"/>
      <c r="EJ311" s="18"/>
      <c r="EK311" s="18"/>
      <c r="EL311" s="18"/>
      <c r="EM311" s="18"/>
      <c r="EN311" s="18"/>
      <c r="EO311" s="18"/>
      <c r="EP311" s="18"/>
      <c r="EQ311" s="18"/>
      <c r="ER311" s="18"/>
      <c r="ES311" s="18"/>
      <c r="ET311" s="18"/>
      <c r="EU311" s="18"/>
      <c r="EV311" s="18"/>
      <c r="EW311" s="18"/>
      <c r="EX311" s="18"/>
      <c r="EY311" s="18"/>
      <c r="EZ311" s="18"/>
      <c r="FA311" s="18"/>
      <c r="FB311" s="18"/>
      <c r="FC311" s="18"/>
      <c r="FD311" s="18"/>
      <c r="FE311" s="18"/>
      <c r="FF311" s="18"/>
      <c r="FG311" s="18"/>
      <c r="FH311" s="18"/>
      <c r="FI311" s="18"/>
      <c r="FJ311" s="18"/>
      <c r="FK311" s="18"/>
      <c r="FL311" s="18"/>
      <c r="FM311" s="18"/>
      <c r="FN311" s="18"/>
      <c r="FO311" s="18"/>
      <c r="FP311" s="18"/>
      <c r="FQ311" s="18"/>
      <c r="FR311" s="18"/>
      <c r="FS311" s="18"/>
      <c r="FT311" s="18"/>
      <c r="FU311" s="18"/>
      <c r="FV311" s="18"/>
      <c r="FW311" s="18"/>
      <c r="FX311" s="18"/>
      <c r="FY311" s="18"/>
      <c r="FZ311" s="18"/>
    </row>
    <row r="312" spans="1:182" ht="15">
      <c r="A312" s="18"/>
      <c r="B312" s="18"/>
      <c r="C312" s="18"/>
      <c r="D312" s="245"/>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c r="DU312" s="18"/>
      <c r="DV312" s="18"/>
      <c r="DW312" s="18"/>
      <c r="DX312" s="18"/>
      <c r="DY312" s="18"/>
      <c r="DZ312" s="18"/>
      <c r="EA312" s="18"/>
      <c r="EB312" s="18"/>
      <c r="EC312" s="18"/>
      <c r="ED312" s="18"/>
      <c r="EE312" s="18"/>
      <c r="EF312" s="18"/>
      <c r="EG312" s="18"/>
      <c r="EH312" s="18"/>
      <c r="EI312" s="18"/>
      <c r="EJ312" s="18"/>
      <c r="EK312" s="18"/>
      <c r="EL312" s="18"/>
      <c r="EM312" s="18"/>
      <c r="EN312" s="18"/>
      <c r="EO312" s="18"/>
      <c r="EP312" s="18"/>
      <c r="EQ312" s="18"/>
      <c r="ER312" s="18"/>
      <c r="ES312" s="18"/>
      <c r="ET312" s="18"/>
      <c r="EU312" s="18"/>
      <c r="EV312" s="18"/>
      <c r="EW312" s="18"/>
      <c r="EX312" s="18"/>
      <c r="EY312" s="18"/>
      <c r="EZ312" s="18"/>
      <c r="FA312" s="18"/>
      <c r="FB312" s="18"/>
      <c r="FC312" s="18"/>
      <c r="FD312" s="18"/>
      <c r="FE312" s="18"/>
      <c r="FF312" s="18"/>
      <c r="FG312" s="18"/>
      <c r="FH312" s="18"/>
      <c r="FI312" s="18"/>
      <c r="FJ312" s="18"/>
      <c r="FK312" s="18"/>
      <c r="FL312" s="18"/>
      <c r="FM312" s="18"/>
      <c r="FN312" s="18"/>
      <c r="FO312" s="18"/>
      <c r="FP312" s="18"/>
      <c r="FQ312" s="18"/>
      <c r="FR312" s="18"/>
      <c r="FS312" s="18"/>
      <c r="FT312" s="18"/>
      <c r="FU312" s="18"/>
      <c r="FV312" s="18"/>
      <c r="FW312" s="18"/>
      <c r="FX312" s="18"/>
      <c r="FY312" s="18"/>
      <c r="FZ312" s="18"/>
    </row>
    <row r="313" spans="1:182" ht="15">
      <c r="A313" s="18"/>
      <c r="B313" s="18"/>
      <c r="C313" s="18"/>
      <c r="D313" s="245"/>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c r="DK313" s="18"/>
      <c r="DL313" s="18"/>
      <c r="DM313" s="18"/>
      <c r="DN313" s="18"/>
      <c r="DO313" s="18"/>
      <c r="DP313" s="18"/>
      <c r="DQ313" s="18"/>
      <c r="DR313" s="18"/>
      <c r="DS313" s="18"/>
      <c r="DT313" s="18"/>
      <c r="DU313" s="18"/>
      <c r="DV313" s="18"/>
      <c r="DW313" s="18"/>
      <c r="DX313" s="18"/>
      <c r="DY313" s="18"/>
      <c r="DZ313" s="18"/>
      <c r="EA313" s="18"/>
      <c r="EB313" s="18"/>
      <c r="EC313" s="18"/>
      <c r="ED313" s="18"/>
      <c r="EE313" s="18"/>
      <c r="EF313" s="18"/>
      <c r="EG313" s="18"/>
      <c r="EH313" s="18"/>
      <c r="EI313" s="18"/>
      <c r="EJ313" s="18"/>
      <c r="EK313" s="18"/>
      <c r="EL313" s="18"/>
      <c r="EM313" s="18"/>
      <c r="EN313" s="18"/>
      <c r="EO313" s="18"/>
      <c r="EP313" s="18"/>
      <c r="EQ313" s="18"/>
      <c r="ER313" s="18"/>
      <c r="ES313" s="18"/>
      <c r="ET313" s="18"/>
      <c r="EU313" s="18"/>
      <c r="EV313" s="18"/>
      <c r="EW313" s="18"/>
      <c r="EX313" s="18"/>
      <c r="EY313" s="18"/>
      <c r="EZ313" s="18"/>
      <c r="FA313" s="18"/>
      <c r="FB313" s="18"/>
      <c r="FC313" s="18"/>
      <c r="FD313" s="18"/>
      <c r="FE313" s="18"/>
      <c r="FF313" s="18"/>
      <c r="FG313" s="18"/>
      <c r="FH313" s="18"/>
      <c r="FI313" s="18"/>
      <c r="FJ313" s="18"/>
      <c r="FK313" s="18"/>
      <c r="FL313" s="18"/>
      <c r="FM313" s="18"/>
      <c r="FN313" s="18"/>
      <c r="FO313" s="18"/>
      <c r="FP313" s="18"/>
      <c r="FQ313" s="18"/>
      <c r="FR313" s="18"/>
      <c r="FS313" s="18"/>
      <c r="FT313" s="18"/>
      <c r="FU313" s="18"/>
      <c r="FV313" s="18"/>
      <c r="FW313" s="18"/>
      <c r="FX313" s="18"/>
      <c r="FY313" s="18"/>
      <c r="FZ313" s="18"/>
    </row>
    <row r="314" spans="1:182" ht="15">
      <c r="A314" s="18"/>
      <c r="B314" s="18"/>
      <c r="C314" s="18"/>
      <c r="D314" s="245"/>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c r="DN314" s="18"/>
      <c r="DO314" s="18"/>
      <c r="DP314" s="18"/>
      <c r="DQ314" s="18"/>
      <c r="DR314" s="18"/>
      <c r="DS314" s="18"/>
      <c r="DT314" s="18"/>
      <c r="DU314" s="18"/>
      <c r="DV314" s="18"/>
      <c r="DW314" s="18"/>
      <c r="DX314" s="18"/>
      <c r="DY314" s="18"/>
      <c r="DZ314" s="18"/>
      <c r="EA314" s="18"/>
      <c r="EB314" s="18"/>
      <c r="EC314" s="18"/>
      <c r="ED314" s="18"/>
      <c r="EE314" s="18"/>
      <c r="EF314" s="18"/>
      <c r="EG314" s="18"/>
      <c r="EH314" s="18"/>
      <c r="EI314" s="18"/>
      <c r="EJ314" s="18"/>
      <c r="EK314" s="18"/>
      <c r="EL314" s="18"/>
      <c r="EM314" s="18"/>
      <c r="EN314" s="18"/>
      <c r="EO314" s="18"/>
      <c r="EP314" s="18"/>
      <c r="EQ314" s="18"/>
      <c r="ER314" s="18"/>
      <c r="ES314" s="18"/>
      <c r="ET314" s="18"/>
      <c r="EU314" s="18"/>
      <c r="EV314" s="18"/>
      <c r="EW314" s="18"/>
      <c r="EX314" s="18"/>
      <c r="EY314" s="18"/>
      <c r="EZ314" s="18"/>
      <c r="FA314" s="18"/>
      <c r="FB314" s="18"/>
      <c r="FC314" s="18"/>
      <c r="FD314" s="18"/>
      <c r="FE314" s="18"/>
      <c r="FF314" s="18"/>
      <c r="FG314" s="18"/>
      <c r="FH314" s="18"/>
      <c r="FI314" s="18"/>
      <c r="FJ314" s="18"/>
      <c r="FK314" s="18"/>
      <c r="FL314" s="18"/>
      <c r="FM314" s="18"/>
      <c r="FN314" s="18"/>
      <c r="FO314" s="18"/>
      <c r="FP314" s="18"/>
      <c r="FQ314" s="18"/>
      <c r="FR314" s="18"/>
      <c r="FS314" s="18"/>
      <c r="FT314" s="18"/>
      <c r="FU314" s="18"/>
      <c r="FV314" s="18"/>
      <c r="FW314" s="18"/>
      <c r="FX314" s="18"/>
      <c r="FY314" s="18"/>
      <c r="FZ314" s="18"/>
    </row>
    <row r="315" spans="1:182" ht="15">
      <c r="A315" s="18"/>
      <c r="B315" s="18"/>
      <c r="C315" s="18"/>
      <c r="D315" s="245"/>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c r="DK315" s="18"/>
      <c r="DL315" s="18"/>
      <c r="DM315" s="18"/>
      <c r="DN315" s="18"/>
      <c r="DO315" s="18"/>
      <c r="DP315" s="18"/>
      <c r="DQ315" s="18"/>
      <c r="DR315" s="18"/>
      <c r="DS315" s="18"/>
      <c r="DT315" s="18"/>
      <c r="DU315" s="18"/>
      <c r="DV315" s="18"/>
      <c r="DW315" s="18"/>
      <c r="DX315" s="18"/>
      <c r="DY315" s="18"/>
      <c r="DZ315" s="18"/>
      <c r="EA315" s="18"/>
      <c r="EB315" s="18"/>
      <c r="EC315" s="18"/>
      <c r="ED315" s="18"/>
      <c r="EE315" s="18"/>
      <c r="EF315" s="18"/>
      <c r="EG315" s="18"/>
      <c r="EH315" s="18"/>
      <c r="EI315" s="18"/>
      <c r="EJ315" s="18"/>
      <c r="EK315" s="18"/>
      <c r="EL315" s="18"/>
      <c r="EM315" s="18"/>
      <c r="EN315" s="18"/>
      <c r="EO315" s="18"/>
      <c r="EP315" s="18"/>
      <c r="EQ315" s="18"/>
      <c r="ER315" s="18"/>
      <c r="ES315" s="18"/>
      <c r="ET315" s="18"/>
      <c r="EU315" s="18"/>
      <c r="EV315" s="18"/>
      <c r="EW315" s="18"/>
      <c r="EX315" s="18"/>
      <c r="EY315" s="18"/>
      <c r="EZ315" s="18"/>
      <c r="FA315" s="18"/>
      <c r="FB315" s="18"/>
      <c r="FC315" s="18"/>
      <c r="FD315" s="18"/>
      <c r="FE315" s="18"/>
      <c r="FF315" s="18"/>
      <c r="FG315" s="18"/>
      <c r="FH315" s="18"/>
      <c r="FI315" s="18"/>
      <c r="FJ315" s="18"/>
      <c r="FK315" s="18"/>
      <c r="FL315" s="18"/>
      <c r="FM315" s="18"/>
      <c r="FN315" s="18"/>
      <c r="FO315" s="18"/>
      <c r="FP315" s="18"/>
      <c r="FQ315" s="18"/>
      <c r="FR315" s="18"/>
      <c r="FS315" s="18"/>
      <c r="FT315" s="18"/>
      <c r="FU315" s="18"/>
      <c r="FV315" s="18"/>
      <c r="FW315" s="18"/>
      <c r="FX315" s="18"/>
      <c r="FY315" s="18"/>
      <c r="FZ315" s="18"/>
    </row>
    <row r="316" spans="1:182" ht="15">
      <c r="A316" s="18"/>
      <c r="B316" s="18"/>
      <c r="C316" s="18"/>
      <c r="D316" s="245"/>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c r="EL316" s="18"/>
      <c r="EM316" s="18"/>
      <c r="EN316" s="18"/>
      <c r="EO316" s="18"/>
      <c r="EP316" s="18"/>
      <c r="EQ316" s="18"/>
      <c r="ER316" s="18"/>
      <c r="ES316" s="18"/>
      <c r="ET316" s="18"/>
      <c r="EU316" s="18"/>
      <c r="EV316" s="18"/>
      <c r="EW316" s="18"/>
      <c r="EX316" s="18"/>
      <c r="EY316" s="18"/>
      <c r="EZ316" s="18"/>
      <c r="FA316" s="18"/>
      <c r="FB316" s="18"/>
      <c r="FC316" s="18"/>
      <c r="FD316" s="18"/>
      <c r="FE316" s="18"/>
      <c r="FF316" s="18"/>
      <c r="FG316" s="18"/>
      <c r="FH316" s="18"/>
      <c r="FI316" s="18"/>
      <c r="FJ316" s="18"/>
      <c r="FK316" s="18"/>
      <c r="FL316" s="18"/>
      <c r="FM316" s="18"/>
      <c r="FN316" s="18"/>
      <c r="FO316" s="18"/>
      <c r="FP316" s="18"/>
      <c r="FQ316" s="18"/>
      <c r="FR316" s="18"/>
      <c r="FS316" s="18"/>
      <c r="FT316" s="18"/>
      <c r="FU316" s="18"/>
      <c r="FV316" s="18"/>
      <c r="FW316" s="18"/>
      <c r="FX316" s="18"/>
      <c r="FY316" s="18"/>
      <c r="FZ316" s="18"/>
    </row>
    <row r="317" spans="1:182" ht="15">
      <c r="A317" s="18"/>
      <c r="B317" s="18"/>
      <c r="C317" s="18"/>
      <c r="D317" s="245"/>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c r="DU317" s="18"/>
      <c r="DV317" s="18"/>
      <c r="DW317" s="18"/>
      <c r="DX317" s="18"/>
      <c r="DY317" s="18"/>
      <c r="DZ317" s="18"/>
      <c r="EA317" s="18"/>
      <c r="EB317" s="18"/>
      <c r="EC317" s="18"/>
      <c r="ED317" s="18"/>
      <c r="EE317" s="18"/>
      <c r="EF317" s="18"/>
      <c r="EG317" s="18"/>
      <c r="EH317" s="18"/>
      <c r="EI317" s="18"/>
      <c r="EJ317" s="18"/>
      <c r="EK317" s="18"/>
      <c r="EL317" s="18"/>
      <c r="EM317" s="18"/>
      <c r="EN317" s="18"/>
      <c r="EO317" s="18"/>
      <c r="EP317" s="18"/>
      <c r="EQ317" s="18"/>
      <c r="ER317" s="18"/>
      <c r="ES317" s="18"/>
      <c r="ET317" s="18"/>
      <c r="EU317" s="18"/>
      <c r="EV317" s="18"/>
      <c r="EW317" s="18"/>
      <c r="EX317" s="18"/>
      <c r="EY317" s="18"/>
      <c r="EZ317" s="18"/>
      <c r="FA317" s="18"/>
      <c r="FB317" s="18"/>
      <c r="FC317" s="18"/>
      <c r="FD317" s="18"/>
      <c r="FE317" s="18"/>
      <c r="FF317" s="18"/>
      <c r="FG317" s="18"/>
      <c r="FH317" s="18"/>
      <c r="FI317" s="18"/>
      <c r="FJ317" s="18"/>
      <c r="FK317" s="18"/>
      <c r="FL317" s="18"/>
      <c r="FM317" s="18"/>
      <c r="FN317" s="18"/>
      <c r="FO317" s="18"/>
      <c r="FP317" s="18"/>
      <c r="FQ317" s="18"/>
      <c r="FR317" s="18"/>
      <c r="FS317" s="18"/>
      <c r="FT317" s="18"/>
      <c r="FU317" s="18"/>
      <c r="FV317" s="18"/>
      <c r="FW317" s="18"/>
      <c r="FX317" s="18"/>
      <c r="FY317" s="18"/>
      <c r="FZ317" s="18"/>
    </row>
    <row r="318" spans="1:182" ht="15">
      <c r="A318" s="18"/>
      <c r="B318" s="18"/>
      <c r="C318" s="18"/>
      <c r="D318" s="245"/>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c r="DZ318" s="18"/>
      <c r="EA318" s="18"/>
      <c r="EB318" s="18"/>
      <c r="EC318" s="18"/>
      <c r="ED318" s="18"/>
      <c r="EE318" s="18"/>
      <c r="EF318" s="18"/>
      <c r="EG318" s="18"/>
      <c r="EH318" s="18"/>
      <c r="EI318" s="18"/>
      <c r="EJ318" s="18"/>
      <c r="EK318" s="18"/>
      <c r="EL318" s="18"/>
      <c r="EM318" s="18"/>
      <c r="EN318" s="18"/>
      <c r="EO318" s="18"/>
      <c r="EP318" s="18"/>
      <c r="EQ318" s="18"/>
      <c r="ER318" s="18"/>
      <c r="ES318" s="18"/>
      <c r="ET318" s="18"/>
      <c r="EU318" s="18"/>
      <c r="EV318" s="18"/>
      <c r="EW318" s="18"/>
      <c r="EX318" s="18"/>
      <c r="EY318" s="18"/>
      <c r="EZ318" s="18"/>
      <c r="FA318" s="18"/>
      <c r="FB318" s="18"/>
      <c r="FC318" s="18"/>
      <c r="FD318" s="18"/>
      <c r="FE318" s="18"/>
      <c r="FF318" s="18"/>
      <c r="FG318" s="18"/>
      <c r="FH318" s="18"/>
      <c r="FI318" s="18"/>
      <c r="FJ318" s="18"/>
      <c r="FK318" s="18"/>
      <c r="FL318" s="18"/>
      <c r="FM318" s="18"/>
      <c r="FN318" s="18"/>
      <c r="FO318" s="18"/>
      <c r="FP318" s="18"/>
      <c r="FQ318" s="18"/>
      <c r="FR318" s="18"/>
      <c r="FS318" s="18"/>
      <c r="FT318" s="18"/>
      <c r="FU318" s="18"/>
      <c r="FV318" s="18"/>
      <c r="FW318" s="18"/>
      <c r="FX318" s="18"/>
      <c r="FY318" s="18"/>
      <c r="FZ318" s="18"/>
    </row>
    <row r="319" spans="1:182" ht="15">
      <c r="A319" s="18"/>
      <c r="B319" s="18"/>
      <c r="C319" s="18"/>
      <c r="D319" s="245"/>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c r="DZ319" s="18"/>
      <c r="EA319" s="18"/>
      <c r="EB319" s="18"/>
      <c r="EC319" s="18"/>
      <c r="ED319" s="18"/>
      <c r="EE319" s="18"/>
      <c r="EF319" s="18"/>
      <c r="EG319" s="18"/>
      <c r="EH319" s="18"/>
      <c r="EI319" s="18"/>
      <c r="EJ319" s="18"/>
      <c r="EK319" s="18"/>
      <c r="EL319" s="18"/>
      <c r="EM319" s="18"/>
      <c r="EN319" s="18"/>
      <c r="EO319" s="18"/>
      <c r="EP319" s="18"/>
      <c r="EQ319" s="18"/>
      <c r="ER319" s="18"/>
      <c r="ES319" s="18"/>
      <c r="ET319" s="18"/>
      <c r="EU319" s="18"/>
      <c r="EV319" s="18"/>
      <c r="EW319" s="18"/>
      <c r="EX319" s="18"/>
      <c r="EY319" s="18"/>
      <c r="EZ319" s="18"/>
      <c r="FA319" s="18"/>
      <c r="FB319" s="18"/>
      <c r="FC319" s="18"/>
      <c r="FD319" s="18"/>
      <c r="FE319" s="18"/>
      <c r="FF319" s="18"/>
      <c r="FG319" s="18"/>
      <c r="FH319" s="18"/>
      <c r="FI319" s="18"/>
      <c r="FJ319" s="18"/>
      <c r="FK319" s="18"/>
      <c r="FL319" s="18"/>
      <c r="FM319" s="18"/>
      <c r="FN319" s="18"/>
      <c r="FO319" s="18"/>
      <c r="FP319" s="18"/>
      <c r="FQ319" s="18"/>
      <c r="FR319" s="18"/>
      <c r="FS319" s="18"/>
      <c r="FT319" s="18"/>
      <c r="FU319" s="18"/>
      <c r="FV319" s="18"/>
      <c r="FW319" s="18"/>
      <c r="FX319" s="18"/>
      <c r="FY319" s="18"/>
      <c r="FZ319" s="18"/>
    </row>
    <row r="320" spans="1:182" ht="15">
      <c r="A320" s="18"/>
      <c r="B320" s="18"/>
      <c r="C320" s="18"/>
      <c r="D320" s="245"/>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c r="DZ320" s="18"/>
      <c r="EA320" s="18"/>
      <c r="EB320" s="18"/>
      <c r="EC320" s="18"/>
      <c r="ED320" s="18"/>
      <c r="EE320" s="18"/>
      <c r="EF320" s="18"/>
      <c r="EG320" s="18"/>
      <c r="EH320" s="18"/>
      <c r="EI320" s="18"/>
      <c r="EJ320" s="18"/>
      <c r="EK320" s="18"/>
      <c r="EL320" s="18"/>
      <c r="EM320" s="18"/>
      <c r="EN320" s="18"/>
      <c r="EO320" s="18"/>
      <c r="EP320" s="18"/>
      <c r="EQ320" s="18"/>
      <c r="ER320" s="18"/>
      <c r="ES320" s="18"/>
      <c r="ET320" s="18"/>
      <c r="EU320" s="18"/>
      <c r="EV320" s="18"/>
      <c r="EW320" s="18"/>
      <c r="EX320" s="18"/>
      <c r="EY320" s="18"/>
      <c r="EZ320" s="18"/>
      <c r="FA320" s="18"/>
      <c r="FB320" s="18"/>
      <c r="FC320" s="18"/>
      <c r="FD320" s="18"/>
      <c r="FE320" s="18"/>
      <c r="FF320" s="18"/>
      <c r="FG320" s="18"/>
      <c r="FH320" s="18"/>
      <c r="FI320" s="18"/>
      <c r="FJ320" s="18"/>
      <c r="FK320" s="18"/>
      <c r="FL320" s="18"/>
      <c r="FM320" s="18"/>
      <c r="FN320" s="18"/>
      <c r="FO320" s="18"/>
      <c r="FP320" s="18"/>
      <c r="FQ320" s="18"/>
      <c r="FR320" s="18"/>
      <c r="FS320" s="18"/>
      <c r="FT320" s="18"/>
      <c r="FU320" s="18"/>
      <c r="FV320" s="18"/>
      <c r="FW320" s="18"/>
      <c r="FX320" s="18"/>
      <c r="FY320" s="18"/>
      <c r="FZ320" s="18"/>
    </row>
    <row r="321" spans="1:182" ht="15">
      <c r="A321" s="18"/>
      <c r="B321" s="18"/>
      <c r="C321" s="18"/>
      <c r="D321" s="245"/>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8"/>
      <c r="DV321" s="18"/>
      <c r="DW321" s="18"/>
      <c r="DX321" s="18"/>
      <c r="DY321" s="18"/>
      <c r="DZ321" s="18"/>
      <c r="EA321" s="18"/>
      <c r="EB321" s="18"/>
      <c r="EC321" s="18"/>
      <c r="ED321" s="18"/>
      <c r="EE321" s="18"/>
      <c r="EF321" s="18"/>
      <c r="EG321" s="18"/>
      <c r="EH321" s="18"/>
      <c r="EI321" s="18"/>
      <c r="EJ321" s="18"/>
      <c r="EK321" s="18"/>
      <c r="EL321" s="18"/>
      <c r="EM321" s="18"/>
      <c r="EN321" s="18"/>
      <c r="EO321" s="18"/>
      <c r="EP321" s="18"/>
      <c r="EQ321" s="18"/>
      <c r="ER321" s="18"/>
      <c r="ES321" s="18"/>
      <c r="ET321" s="18"/>
      <c r="EU321" s="18"/>
      <c r="EV321" s="18"/>
      <c r="EW321" s="18"/>
      <c r="EX321" s="18"/>
      <c r="EY321" s="18"/>
      <c r="EZ321" s="18"/>
      <c r="FA321" s="18"/>
      <c r="FB321" s="18"/>
      <c r="FC321" s="18"/>
      <c r="FD321" s="18"/>
      <c r="FE321" s="18"/>
      <c r="FF321" s="18"/>
      <c r="FG321" s="18"/>
      <c r="FH321" s="18"/>
      <c r="FI321" s="18"/>
      <c r="FJ321" s="18"/>
      <c r="FK321" s="18"/>
      <c r="FL321" s="18"/>
      <c r="FM321" s="18"/>
      <c r="FN321" s="18"/>
      <c r="FO321" s="18"/>
      <c r="FP321" s="18"/>
      <c r="FQ321" s="18"/>
      <c r="FR321" s="18"/>
      <c r="FS321" s="18"/>
      <c r="FT321" s="18"/>
      <c r="FU321" s="18"/>
      <c r="FV321" s="18"/>
      <c r="FW321" s="18"/>
      <c r="FX321" s="18"/>
      <c r="FY321" s="18"/>
      <c r="FZ321" s="18"/>
    </row>
    <row r="322" spans="1:182" ht="15">
      <c r="A322" s="18"/>
      <c r="B322" s="18"/>
      <c r="C322" s="18"/>
      <c r="D322" s="245"/>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8"/>
      <c r="DV322" s="18"/>
      <c r="DW322" s="18"/>
      <c r="DX322" s="18"/>
      <c r="DY322" s="18"/>
      <c r="DZ322" s="18"/>
      <c r="EA322" s="18"/>
      <c r="EB322" s="18"/>
      <c r="EC322" s="18"/>
      <c r="ED322" s="18"/>
      <c r="EE322" s="18"/>
      <c r="EF322" s="18"/>
      <c r="EG322" s="18"/>
      <c r="EH322" s="18"/>
      <c r="EI322" s="18"/>
      <c r="EJ322" s="18"/>
      <c r="EK322" s="18"/>
      <c r="EL322" s="18"/>
      <c r="EM322" s="18"/>
      <c r="EN322" s="18"/>
      <c r="EO322" s="18"/>
      <c r="EP322" s="18"/>
      <c r="EQ322" s="18"/>
      <c r="ER322" s="18"/>
      <c r="ES322" s="18"/>
      <c r="ET322" s="18"/>
      <c r="EU322" s="18"/>
      <c r="EV322" s="18"/>
      <c r="EW322" s="18"/>
      <c r="EX322" s="18"/>
      <c r="EY322" s="18"/>
      <c r="EZ322" s="18"/>
      <c r="FA322" s="18"/>
      <c r="FB322" s="18"/>
      <c r="FC322" s="18"/>
      <c r="FD322" s="18"/>
      <c r="FE322" s="18"/>
      <c r="FF322" s="18"/>
      <c r="FG322" s="18"/>
      <c r="FH322" s="18"/>
      <c r="FI322" s="18"/>
      <c r="FJ322" s="18"/>
      <c r="FK322" s="18"/>
      <c r="FL322" s="18"/>
      <c r="FM322" s="18"/>
      <c r="FN322" s="18"/>
      <c r="FO322" s="18"/>
      <c r="FP322" s="18"/>
      <c r="FQ322" s="18"/>
      <c r="FR322" s="18"/>
      <c r="FS322" s="18"/>
      <c r="FT322" s="18"/>
      <c r="FU322" s="18"/>
      <c r="FV322" s="18"/>
      <c r="FW322" s="18"/>
      <c r="FX322" s="18"/>
      <c r="FY322" s="18"/>
      <c r="FZ322" s="18"/>
    </row>
    <row r="323" spans="1:182" ht="15">
      <c r="A323" s="18"/>
      <c r="B323" s="18"/>
      <c r="C323" s="18"/>
      <c r="D323" s="245"/>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c r="DU323" s="18"/>
      <c r="DV323" s="18"/>
      <c r="DW323" s="18"/>
      <c r="DX323" s="18"/>
      <c r="DY323" s="18"/>
      <c r="DZ323" s="18"/>
      <c r="EA323" s="18"/>
      <c r="EB323" s="18"/>
      <c r="EC323" s="18"/>
      <c r="ED323" s="18"/>
      <c r="EE323" s="18"/>
      <c r="EF323" s="18"/>
      <c r="EG323" s="18"/>
      <c r="EH323" s="18"/>
      <c r="EI323" s="18"/>
      <c r="EJ323" s="18"/>
      <c r="EK323" s="18"/>
      <c r="EL323" s="18"/>
      <c r="EM323" s="18"/>
      <c r="EN323" s="18"/>
      <c r="EO323" s="18"/>
      <c r="EP323" s="18"/>
      <c r="EQ323" s="18"/>
      <c r="ER323" s="18"/>
      <c r="ES323" s="18"/>
      <c r="ET323" s="18"/>
      <c r="EU323" s="18"/>
      <c r="EV323" s="18"/>
      <c r="EW323" s="18"/>
      <c r="EX323" s="18"/>
      <c r="EY323" s="18"/>
      <c r="EZ323" s="18"/>
      <c r="FA323" s="18"/>
      <c r="FB323" s="18"/>
      <c r="FC323" s="18"/>
      <c r="FD323" s="18"/>
      <c r="FE323" s="18"/>
      <c r="FF323" s="18"/>
      <c r="FG323" s="18"/>
      <c r="FH323" s="18"/>
      <c r="FI323" s="18"/>
      <c r="FJ323" s="18"/>
      <c r="FK323" s="18"/>
      <c r="FL323" s="18"/>
      <c r="FM323" s="18"/>
      <c r="FN323" s="18"/>
      <c r="FO323" s="18"/>
      <c r="FP323" s="18"/>
      <c r="FQ323" s="18"/>
      <c r="FR323" s="18"/>
      <c r="FS323" s="18"/>
      <c r="FT323" s="18"/>
      <c r="FU323" s="18"/>
      <c r="FV323" s="18"/>
      <c r="FW323" s="18"/>
      <c r="FX323" s="18"/>
      <c r="FY323" s="18"/>
      <c r="FZ323" s="18"/>
    </row>
    <row r="324" spans="1:182" ht="15">
      <c r="A324" s="18"/>
      <c r="B324" s="18"/>
      <c r="C324" s="18"/>
      <c r="D324" s="245"/>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c r="DZ324" s="18"/>
      <c r="EA324" s="18"/>
      <c r="EB324" s="18"/>
      <c r="EC324" s="18"/>
      <c r="ED324" s="18"/>
      <c r="EE324" s="18"/>
      <c r="EF324" s="18"/>
      <c r="EG324" s="18"/>
      <c r="EH324" s="18"/>
      <c r="EI324" s="18"/>
      <c r="EJ324" s="18"/>
      <c r="EK324" s="18"/>
      <c r="EL324" s="18"/>
      <c r="EM324" s="18"/>
      <c r="EN324" s="18"/>
      <c r="EO324" s="18"/>
      <c r="EP324" s="18"/>
      <c r="EQ324" s="18"/>
      <c r="ER324" s="18"/>
      <c r="ES324" s="18"/>
      <c r="ET324" s="18"/>
      <c r="EU324" s="18"/>
      <c r="EV324" s="18"/>
      <c r="EW324" s="18"/>
      <c r="EX324" s="18"/>
      <c r="EY324" s="18"/>
      <c r="EZ324" s="18"/>
      <c r="FA324" s="18"/>
      <c r="FB324" s="18"/>
      <c r="FC324" s="18"/>
      <c r="FD324" s="18"/>
      <c r="FE324" s="18"/>
      <c r="FF324" s="18"/>
      <c r="FG324" s="18"/>
      <c r="FH324" s="18"/>
      <c r="FI324" s="18"/>
      <c r="FJ324" s="18"/>
      <c r="FK324" s="18"/>
      <c r="FL324" s="18"/>
      <c r="FM324" s="18"/>
      <c r="FN324" s="18"/>
      <c r="FO324" s="18"/>
      <c r="FP324" s="18"/>
      <c r="FQ324" s="18"/>
      <c r="FR324" s="18"/>
      <c r="FS324" s="18"/>
      <c r="FT324" s="18"/>
      <c r="FU324" s="18"/>
      <c r="FV324" s="18"/>
      <c r="FW324" s="18"/>
      <c r="FX324" s="18"/>
      <c r="FY324" s="18"/>
      <c r="FZ324" s="18"/>
    </row>
    <row r="325" spans="1:182" ht="15">
      <c r="A325" s="18"/>
      <c r="B325" s="18"/>
      <c r="C325" s="18"/>
      <c r="D325" s="245"/>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c r="DK325" s="18"/>
      <c r="DL325" s="18"/>
      <c r="DM325" s="18"/>
      <c r="DN325" s="18"/>
      <c r="DO325" s="18"/>
      <c r="DP325" s="18"/>
      <c r="DQ325" s="18"/>
      <c r="DR325" s="18"/>
      <c r="DS325" s="18"/>
      <c r="DT325" s="18"/>
      <c r="DU325" s="18"/>
      <c r="DV325" s="18"/>
      <c r="DW325" s="18"/>
      <c r="DX325" s="18"/>
      <c r="DY325" s="18"/>
      <c r="DZ325" s="18"/>
      <c r="EA325" s="18"/>
      <c r="EB325" s="18"/>
      <c r="EC325" s="18"/>
      <c r="ED325" s="18"/>
      <c r="EE325" s="18"/>
      <c r="EF325" s="18"/>
      <c r="EG325" s="18"/>
      <c r="EH325" s="18"/>
      <c r="EI325" s="18"/>
      <c r="EJ325" s="18"/>
      <c r="EK325" s="18"/>
      <c r="EL325" s="18"/>
      <c r="EM325" s="18"/>
      <c r="EN325" s="18"/>
      <c r="EO325" s="18"/>
      <c r="EP325" s="18"/>
      <c r="EQ325" s="18"/>
      <c r="ER325" s="18"/>
      <c r="ES325" s="18"/>
      <c r="ET325" s="18"/>
      <c r="EU325" s="18"/>
      <c r="EV325" s="18"/>
      <c r="EW325" s="18"/>
      <c r="EX325" s="18"/>
      <c r="EY325" s="18"/>
      <c r="EZ325" s="18"/>
      <c r="FA325" s="18"/>
      <c r="FB325" s="18"/>
      <c r="FC325" s="18"/>
      <c r="FD325" s="18"/>
      <c r="FE325" s="18"/>
      <c r="FF325" s="18"/>
      <c r="FG325" s="18"/>
      <c r="FH325" s="18"/>
      <c r="FI325" s="18"/>
      <c r="FJ325" s="18"/>
      <c r="FK325" s="18"/>
      <c r="FL325" s="18"/>
      <c r="FM325" s="18"/>
      <c r="FN325" s="18"/>
      <c r="FO325" s="18"/>
      <c r="FP325" s="18"/>
      <c r="FQ325" s="18"/>
      <c r="FR325" s="18"/>
      <c r="FS325" s="18"/>
      <c r="FT325" s="18"/>
      <c r="FU325" s="18"/>
      <c r="FV325" s="18"/>
      <c r="FW325" s="18"/>
      <c r="FX325" s="18"/>
      <c r="FY325" s="18"/>
      <c r="FZ325" s="18"/>
    </row>
    <row r="326" spans="1:182" ht="15">
      <c r="A326" s="18"/>
      <c r="B326" s="18"/>
      <c r="C326" s="18"/>
      <c r="D326" s="245"/>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8"/>
      <c r="EP326" s="18"/>
      <c r="EQ326" s="18"/>
      <c r="ER326" s="18"/>
      <c r="ES326" s="18"/>
      <c r="ET326" s="18"/>
      <c r="EU326" s="18"/>
      <c r="EV326" s="18"/>
      <c r="EW326" s="18"/>
      <c r="EX326" s="18"/>
      <c r="EY326" s="18"/>
      <c r="EZ326" s="18"/>
      <c r="FA326" s="18"/>
      <c r="FB326" s="18"/>
      <c r="FC326" s="18"/>
      <c r="FD326" s="18"/>
      <c r="FE326" s="18"/>
      <c r="FF326" s="18"/>
      <c r="FG326" s="18"/>
      <c r="FH326" s="18"/>
      <c r="FI326" s="18"/>
      <c r="FJ326" s="18"/>
      <c r="FK326" s="18"/>
      <c r="FL326" s="18"/>
      <c r="FM326" s="18"/>
      <c r="FN326" s="18"/>
      <c r="FO326" s="18"/>
      <c r="FP326" s="18"/>
      <c r="FQ326" s="18"/>
      <c r="FR326" s="18"/>
      <c r="FS326" s="18"/>
      <c r="FT326" s="18"/>
      <c r="FU326" s="18"/>
      <c r="FV326" s="18"/>
      <c r="FW326" s="18"/>
      <c r="FX326" s="18"/>
      <c r="FY326" s="18"/>
      <c r="FZ326" s="18"/>
    </row>
    <row r="327" spans="1:182" ht="15">
      <c r="A327" s="18"/>
      <c r="B327" s="18"/>
      <c r="C327" s="18"/>
      <c r="D327" s="245"/>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c r="DK327" s="18"/>
      <c r="DL327" s="18"/>
      <c r="DM327" s="18"/>
      <c r="DN327" s="18"/>
      <c r="DO327" s="18"/>
      <c r="DP327" s="18"/>
      <c r="DQ327" s="18"/>
      <c r="DR327" s="18"/>
      <c r="DS327" s="18"/>
      <c r="DT327" s="18"/>
      <c r="DU327" s="18"/>
      <c r="DV327" s="18"/>
      <c r="DW327" s="18"/>
      <c r="DX327" s="18"/>
      <c r="DY327" s="18"/>
      <c r="DZ327" s="18"/>
      <c r="EA327" s="18"/>
      <c r="EB327" s="18"/>
      <c r="EC327" s="18"/>
      <c r="ED327" s="18"/>
      <c r="EE327" s="18"/>
      <c r="EF327" s="18"/>
      <c r="EG327" s="18"/>
      <c r="EH327" s="18"/>
      <c r="EI327" s="18"/>
      <c r="EJ327" s="18"/>
      <c r="EK327" s="18"/>
      <c r="EL327" s="18"/>
      <c r="EM327" s="18"/>
      <c r="EN327" s="18"/>
      <c r="EO327" s="18"/>
      <c r="EP327" s="18"/>
      <c r="EQ327" s="18"/>
      <c r="ER327" s="18"/>
      <c r="ES327" s="18"/>
      <c r="ET327" s="18"/>
      <c r="EU327" s="18"/>
      <c r="EV327" s="18"/>
      <c r="EW327" s="18"/>
      <c r="EX327" s="18"/>
      <c r="EY327" s="18"/>
      <c r="EZ327" s="18"/>
      <c r="FA327" s="18"/>
      <c r="FB327" s="18"/>
      <c r="FC327" s="18"/>
      <c r="FD327" s="18"/>
      <c r="FE327" s="18"/>
      <c r="FF327" s="18"/>
      <c r="FG327" s="18"/>
      <c r="FH327" s="18"/>
      <c r="FI327" s="18"/>
      <c r="FJ327" s="18"/>
      <c r="FK327" s="18"/>
      <c r="FL327" s="18"/>
      <c r="FM327" s="18"/>
      <c r="FN327" s="18"/>
      <c r="FO327" s="18"/>
      <c r="FP327" s="18"/>
      <c r="FQ327" s="18"/>
      <c r="FR327" s="18"/>
      <c r="FS327" s="18"/>
      <c r="FT327" s="18"/>
      <c r="FU327" s="18"/>
      <c r="FV327" s="18"/>
      <c r="FW327" s="18"/>
      <c r="FX327" s="18"/>
      <c r="FY327" s="18"/>
      <c r="FZ327" s="18"/>
    </row>
    <row r="328" spans="1:182" ht="15">
      <c r="A328" s="18"/>
      <c r="B328" s="18"/>
      <c r="C328" s="18"/>
      <c r="D328" s="245"/>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c r="DK328" s="18"/>
      <c r="DL328" s="18"/>
      <c r="DM328" s="18"/>
      <c r="DN328" s="18"/>
      <c r="DO328" s="18"/>
      <c r="DP328" s="18"/>
      <c r="DQ328" s="18"/>
      <c r="DR328" s="18"/>
      <c r="DS328" s="18"/>
      <c r="DT328" s="18"/>
      <c r="DU328" s="18"/>
      <c r="DV328" s="18"/>
      <c r="DW328" s="18"/>
      <c r="DX328" s="18"/>
      <c r="DY328" s="18"/>
      <c r="DZ328" s="18"/>
      <c r="EA328" s="18"/>
      <c r="EB328" s="18"/>
      <c r="EC328" s="18"/>
      <c r="ED328" s="18"/>
      <c r="EE328" s="18"/>
      <c r="EF328" s="18"/>
      <c r="EG328" s="18"/>
      <c r="EH328" s="18"/>
      <c r="EI328" s="18"/>
      <c r="EJ328" s="18"/>
      <c r="EK328" s="18"/>
      <c r="EL328" s="18"/>
      <c r="EM328" s="18"/>
      <c r="EN328" s="18"/>
      <c r="EO328" s="18"/>
      <c r="EP328" s="18"/>
      <c r="EQ328" s="18"/>
      <c r="ER328" s="18"/>
      <c r="ES328" s="18"/>
      <c r="ET328" s="18"/>
      <c r="EU328" s="18"/>
      <c r="EV328" s="18"/>
      <c r="EW328" s="18"/>
      <c r="EX328" s="18"/>
      <c r="EY328" s="18"/>
      <c r="EZ328" s="18"/>
      <c r="FA328" s="18"/>
      <c r="FB328" s="18"/>
      <c r="FC328" s="18"/>
      <c r="FD328" s="18"/>
      <c r="FE328" s="18"/>
      <c r="FF328" s="18"/>
      <c r="FG328" s="18"/>
      <c r="FH328" s="18"/>
      <c r="FI328" s="18"/>
      <c r="FJ328" s="18"/>
      <c r="FK328" s="18"/>
      <c r="FL328" s="18"/>
      <c r="FM328" s="18"/>
      <c r="FN328" s="18"/>
      <c r="FO328" s="18"/>
      <c r="FP328" s="18"/>
      <c r="FQ328" s="18"/>
      <c r="FR328" s="18"/>
      <c r="FS328" s="18"/>
      <c r="FT328" s="18"/>
      <c r="FU328" s="18"/>
      <c r="FV328" s="18"/>
      <c r="FW328" s="18"/>
      <c r="FX328" s="18"/>
      <c r="FY328" s="18"/>
      <c r="FZ328" s="18"/>
    </row>
    <row r="329" spans="1:182" ht="15">
      <c r="A329" s="18"/>
      <c r="B329" s="18"/>
      <c r="C329" s="18"/>
      <c r="D329" s="245"/>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c r="DK329" s="18"/>
      <c r="DL329" s="18"/>
      <c r="DM329" s="18"/>
      <c r="DN329" s="18"/>
      <c r="DO329" s="18"/>
      <c r="DP329" s="18"/>
      <c r="DQ329" s="18"/>
      <c r="DR329" s="18"/>
      <c r="DS329" s="18"/>
      <c r="DT329" s="18"/>
      <c r="DU329" s="18"/>
      <c r="DV329" s="18"/>
      <c r="DW329" s="18"/>
      <c r="DX329" s="18"/>
      <c r="DY329" s="18"/>
      <c r="DZ329" s="18"/>
      <c r="EA329" s="18"/>
      <c r="EB329" s="18"/>
      <c r="EC329" s="18"/>
      <c r="ED329" s="18"/>
      <c r="EE329" s="18"/>
      <c r="EF329" s="18"/>
      <c r="EG329" s="18"/>
      <c r="EH329" s="18"/>
      <c r="EI329" s="18"/>
      <c r="EJ329" s="18"/>
      <c r="EK329" s="18"/>
      <c r="EL329" s="18"/>
      <c r="EM329" s="18"/>
      <c r="EN329" s="18"/>
      <c r="EO329" s="18"/>
      <c r="EP329" s="18"/>
      <c r="EQ329" s="18"/>
      <c r="ER329" s="18"/>
      <c r="ES329" s="18"/>
      <c r="ET329" s="18"/>
      <c r="EU329" s="18"/>
      <c r="EV329" s="18"/>
      <c r="EW329" s="18"/>
      <c r="EX329" s="18"/>
      <c r="EY329" s="18"/>
      <c r="EZ329" s="18"/>
      <c r="FA329" s="18"/>
      <c r="FB329" s="18"/>
      <c r="FC329" s="18"/>
      <c r="FD329" s="18"/>
      <c r="FE329" s="18"/>
      <c r="FF329" s="18"/>
      <c r="FG329" s="18"/>
      <c r="FH329" s="18"/>
      <c r="FI329" s="18"/>
      <c r="FJ329" s="18"/>
      <c r="FK329" s="18"/>
      <c r="FL329" s="18"/>
      <c r="FM329" s="18"/>
      <c r="FN329" s="18"/>
      <c r="FO329" s="18"/>
      <c r="FP329" s="18"/>
      <c r="FQ329" s="18"/>
      <c r="FR329" s="18"/>
      <c r="FS329" s="18"/>
      <c r="FT329" s="18"/>
      <c r="FU329" s="18"/>
      <c r="FV329" s="18"/>
      <c r="FW329" s="18"/>
      <c r="FX329" s="18"/>
      <c r="FY329" s="18"/>
      <c r="FZ329" s="18"/>
    </row>
    <row r="330" spans="1:182" ht="15">
      <c r="A330" s="18"/>
      <c r="B330" s="18"/>
      <c r="C330" s="18"/>
      <c r="D330" s="245"/>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c r="DK330" s="18"/>
      <c r="DL330" s="18"/>
      <c r="DM330" s="18"/>
      <c r="DN330" s="18"/>
      <c r="DO330" s="18"/>
      <c r="DP330" s="18"/>
      <c r="DQ330" s="18"/>
      <c r="DR330" s="18"/>
      <c r="DS330" s="18"/>
      <c r="DT330" s="18"/>
      <c r="DU330" s="18"/>
      <c r="DV330" s="18"/>
      <c r="DW330" s="18"/>
      <c r="DX330" s="18"/>
      <c r="DY330" s="18"/>
      <c r="DZ330" s="18"/>
      <c r="EA330" s="18"/>
      <c r="EB330" s="18"/>
      <c r="EC330" s="18"/>
      <c r="ED330" s="18"/>
      <c r="EE330" s="18"/>
      <c r="EF330" s="18"/>
      <c r="EG330" s="18"/>
      <c r="EH330" s="18"/>
      <c r="EI330" s="18"/>
      <c r="EJ330" s="18"/>
      <c r="EK330" s="18"/>
      <c r="EL330" s="18"/>
      <c r="EM330" s="18"/>
      <c r="EN330" s="18"/>
      <c r="EO330" s="18"/>
      <c r="EP330" s="18"/>
      <c r="EQ330" s="18"/>
      <c r="ER330" s="18"/>
      <c r="ES330" s="18"/>
      <c r="ET330" s="18"/>
      <c r="EU330" s="18"/>
      <c r="EV330" s="18"/>
      <c r="EW330" s="18"/>
      <c r="EX330" s="18"/>
      <c r="EY330" s="18"/>
      <c r="EZ330" s="18"/>
      <c r="FA330" s="18"/>
      <c r="FB330" s="18"/>
      <c r="FC330" s="18"/>
      <c r="FD330" s="18"/>
      <c r="FE330" s="18"/>
      <c r="FF330" s="18"/>
      <c r="FG330" s="18"/>
      <c r="FH330" s="18"/>
      <c r="FI330" s="18"/>
      <c r="FJ330" s="18"/>
      <c r="FK330" s="18"/>
      <c r="FL330" s="18"/>
      <c r="FM330" s="18"/>
      <c r="FN330" s="18"/>
      <c r="FO330" s="18"/>
      <c r="FP330" s="18"/>
      <c r="FQ330" s="18"/>
      <c r="FR330" s="18"/>
      <c r="FS330" s="18"/>
      <c r="FT330" s="18"/>
      <c r="FU330" s="18"/>
      <c r="FV330" s="18"/>
      <c r="FW330" s="18"/>
      <c r="FX330" s="18"/>
      <c r="FY330" s="18"/>
      <c r="FZ330" s="18"/>
    </row>
    <row r="331" spans="1:182" ht="15">
      <c r="A331" s="18"/>
      <c r="B331" s="18"/>
      <c r="C331" s="18"/>
      <c r="D331" s="245"/>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c r="DU331" s="18"/>
      <c r="DV331" s="18"/>
      <c r="DW331" s="18"/>
      <c r="DX331" s="18"/>
      <c r="DY331" s="18"/>
      <c r="DZ331" s="18"/>
      <c r="EA331" s="18"/>
      <c r="EB331" s="18"/>
      <c r="EC331" s="18"/>
      <c r="ED331" s="18"/>
      <c r="EE331" s="18"/>
      <c r="EF331" s="18"/>
      <c r="EG331" s="18"/>
      <c r="EH331" s="18"/>
      <c r="EI331" s="18"/>
      <c r="EJ331" s="18"/>
      <c r="EK331" s="18"/>
      <c r="EL331" s="18"/>
      <c r="EM331" s="18"/>
      <c r="EN331" s="18"/>
      <c r="EO331" s="18"/>
      <c r="EP331" s="18"/>
      <c r="EQ331" s="18"/>
      <c r="ER331" s="18"/>
      <c r="ES331" s="18"/>
      <c r="ET331" s="18"/>
      <c r="EU331" s="18"/>
      <c r="EV331" s="18"/>
      <c r="EW331" s="18"/>
      <c r="EX331" s="18"/>
      <c r="EY331" s="18"/>
      <c r="EZ331" s="18"/>
      <c r="FA331" s="18"/>
      <c r="FB331" s="18"/>
      <c r="FC331" s="18"/>
      <c r="FD331" s="18"/>
      <c r="FE331" s="18"/>
      <c r="FF331" s="18"/>
      <c r="FG331" s="18"/>
      <c r="FH331" s="18"/>
      <c r="FI331" s="18"/>
      <c r="FJ331" s="18"/>
      <c r="FK331" s="18"/>
      <c r="FL331" s="18"/>
      <c r="FM331" s="18"/>
      <c r="FN331" s="18"/>
      <c r="FO331" s="18"/>
      <c r="FP331" s="18"/>
      <c r="FQ331" s="18"/>
      <c r="FR331" s="18"/>
      <c r="FS331" s="18"/>
      <c r="FT331" s="18"/>
      <c r="FU331" s="18"/>
      <c r="FV331" s="18"/>
      <c r="FW331" s="18"/>
      <c r="FX331" s="18"/>
      <c r="FY331" s="18"/>
      <c r="FZ331" s="18"/>
    </row>
    <row r="332" spans="1:182" ht="15">
      <c r="A332" s="18"/>
      <c r="B332" s="18"/>
      <c r="C332" s="18"/>
      <c r="D332" s="245"/>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c r="DK332" s="18"/>
      <c r="DL332" s="18"/>
      <c r="DM332" s="18"/>
      <c r="DN332" s="18"/>
      <c r="DO332" s="18"/>
      <c r="DP332" s="18"/>
      <c r="DQ332" s="18"/>
      <c r="DR332" s="18"/>
      <c r="DS332" s="18"/>
      <c r="DT332" s="18"/>
      <c r="DU332" s="18"/>
      <c r="DV332" s="18"/>
      <c r="DW332" s="18"/>
      <c r="DX332" s="18"/>
      <c r="DY332" s="18"/>
      <c r="DZ332" s="18"/>
      <c r="EA332" s="18"/>
      <c r="EB332" s="18"/>
      <c r="EC332" s="18"/>
      <c r="ED332" s="18"/>
      <c r="EE332" s="18"/>
      <c r="EF332" s="18"/>
      <c r="EG332" s="18"/>
      <c r="EH332" s="18"/>
      <c r="EI332" s="18"/>
      <c r="EJ332" s="18"/>
      <c r="EK332" s="18"/>
      <c r="EL332" s="18"/>
      <c r="EM332" s="18"/>
      <c r="EN332" s="18"/>
      <c r="EO332" s="18"/>
      <c r="EP332" s="18"/>
      <c r="EQ332" s="18"/>
      <c r="ER332" s="18"/>
      <c r="ES332" s="18"/>
      <c r="ET332" s="18"/>
      <c r="EU332" s="18"/>
      <c r="EV332" s="18"/>
      <c r="EW332" s="18"/>
      <c r="EX332" s="18"/>
      <c r="EY332" s="18"/>
      <c r="EZ332" s="18"/>
      <c r="FA332" s="18"/>
      <c r="FB332" s="18"/>
      <c r="FC332" s="18"/>
      <c r="FD332" s="18"/>
      <c r="FE332" s="18"/>
      <c r="FF332" s="18"/>
      <c r="FG332" s="18"/>
      <c r="FH332" s="18"/>
      <c r="FI332" s="18"/>
      <c r="FJ332" s="18"/>
      <c r="FK332" s="18"/>
      <c r="FL332" s="18"/>
      <c r="FM332" s="18"/>
      <c r="FN332" s="18"/>
      <c r="FO332" s="18"/>
      <c r="FP332" s="18"/>
      <c r="FQ332" s="18"/>
      <c r="FR332" s="18"/>
      <c r="FS332" s="18"/>
      <c r="FT332" s="18"/>
      <c r="FU332" s="18"/>
      <c r="FV332" s="18"/>
      <c r="FW332" s="18"/>
      <c r="FX332" s="18"/>
      <c r="FY332" s="18"/>
      <c r="FZ332" s="18"/>
    </row>
    <row r="333" spans="1:182" ht="15">
      <c r="A333" s="18"/>
      <c r="B333" s="18"/>
      <c r="C333" s="18"/>
      <c r="D333" s="245"/>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c r="DU333" s="18"/>
      <c r="DV333" s="18"/>
      <c r="DW333" s="18"/>
      <c r="DX333" s="18"/>
      <c r="DY333" s="18"/>
      <c r="DZ333" s="18"/>
      <c r="EA333" s="18"/>
      <c r="EB333" s="18"/>
      <c r="EC333" s="18"/>
      <c r="ED333" s="18"/>
      <c r="EE333" s="18"/>
      <c r="EF333" s="18"/>
      <c r="EG333" s="18"/>
      <c r="EH333" s="18"/>
      <c r="EI333" s="18"/>
      <c r="EJ333" s="18"/>
      <c r="EK333" s="18"/>
      <c r="EL333" s="18"/>
      <c r="EM333" s="18"/>
      <c r="EN333" s="18"/>
      <c r="EO333" s="18"/>
      <c r="EP333" s="18"/>
      <c r="EQ333" s="18"/>
      <c r="ER333" s="18"/>
      <c r="ES333" s="18"/>
      <c r="ET333" s="18"/>
      <c r="EU333" s="18"/>
      <c r="EV333" s="18"/>
      <c r="EW333" s="18"/>
      <c r="EX333" s="18"/>
      <c r="EY333" s="18"/>
      <c r="EZ333" s="18"/>
      <c r="FA333" s="18"/>
      <c r="FB333" s="18"/>
      <c r="FC333" s="18"/>
      <c r="FD333" s="18"/>
      <c r="FE333" s="18"/>
      <c r="FF333" s="18"/>
      <c r="FG333" s="18"/>
      <c r="FH333" s="18"/>
      <c r="FI333" s="18"/>
      <c r="FJ333" s="18"/>
      <c r="FK333" s="18"/>
      <c r="FL333" s="18"/>
      <c r="FM333" s="18"/>
      <c r="FN333" s="18"/>
      <c r="FO333" s="18"/>
      <c r="FP333" s="18"/>
      <c r="FQ333" s="18"/>
      <c r="FR333" s="18"/>
      <c r="FS333" s="18"/>
      <c r="FT333" s="18"/>
      <c r="FU333" s="18"/>
      <c r="FV333" s="18"/>
      <c r="FW333" s="18"/>
      <c r="FX333" s="18"/>
      <c r="FY333" s="18"/>
      <c r="FZ333" s="18"/>
    </row>
    <row r="334" spans="1:182" ht="15">
      <c r="A334" s="18"/>
      <c r="B334" s="18"/>
      <c r="C334" s="18"/>
      <c r="D334" s="245"/>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c r="DK334" s="18"/>
      <c r="DL334" s="18"/>
      <c r="DM334" s="18"/>
      <c r="DN334" s="18"/>
      <c r="DO334" s="18"/>
      <c r="DP334" s="18"/>
      <c r="DQ334" s="18"/>
      <c r="DR334" s="18"/>
      <c r="DS334" s="18"/>
      <c r="DT334" s="18"/>
      <c r="DU334" s="18"/>
      <c r="DV334" s="18"/>
      <c r="DW334" s="18"/>
      <c r="DX334" s="18"/>
      <c r="DY334" s="18"/>
      <c r="DZ334" s="18"/>
      <c r="EA334" s="18"/>
      <c r="EB334" s="18"/>
      <c r="EC334" s="18"/>
      <c r="ED334" s="18"/>
      <c r="EE334" s="18"/>
      <c r="EF334" s="18"/>
      <c r="EG334" s="18"/>
      <c r="EH334" s="18"/>
      <c r="EI334" s="18"/>
      <c r="EJ334" s="18"/>
      <c r="EK334" s="18"/>
      <c r="EL334" s="18"/>
      <c r="EM334" s="18"/>
      <c r="EN334" s="18"/>
      <c r="EO334" s="18"/>
      <c r="EP334" s="18"/>
      <c r="EQ334" s="18"/>
      <c r="ER334" s="18"/>
      <c r="ES334" s="18"/>
      <c r="ET334" s="18"/>
      <c r="EU334" s="18"/>
      <c r="EV334" s="18"/>
      <c r="EW334" s="18"/>
      <c r="EX334" s="18"/>
      <c r="EY334" s="18"/>
      <c r="EZ334" s="18"/>
      <c r="FA334" s="18"/>
      <c r="FB334" s="18"/>
      <c r="FC334" s="18"/>
      <c r="FD334" s="18"/>
      <c r="FE334" s="18"/>
      <c r="FF334" s="18"/>
      <c r="FG334" s="18"/>
      <c r="FH334" s="18"/>
      <c r="FI334" s="18"/>
      <c r="FJ334" s="18"/>
      <c r="FK334" s="18"/>
      <c r="FL334" s="18"/>
      <c r="FM334" s="18"/>
      <c r="FN334" s="18"/>
      <c r="FO334" s="18"/>
      <c r="FP334" s="18"/>
      <c r="FQ334" s="18"/>
      <c r="FR334" s="18"/>
      <c r="FS334" s="18"/>
      <c r="FT334" s="18"/>
      <c r="FU334" s="18"/>
      <c r="FV334" s="18"/>
      <c r="FW334" s="18"/>
      <c r="FX334" s="18"/>
      <c r="FY334" s="18"/>
      <c r="FZ334" s="18"/>
    </row>
    <row r="335" spans="1:182" ht="15">
      <c r="A335" s="18"/>
      <c r="B335" s="18"/>
      <c r="C335" s="18"/>
      <c r="D335" s="245"/>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
      <c r="EE335" s="18"/>
      <c r="EF335" s="18"/>
      <c r="EG335" s="18"/>
      <c r="EH335" s="18"/>
      <c r="EI335" s="18"/>
      <c r="EJ335" s="18"/>
      <c r="EK335" s="18"/>
      <c r="EL335" s="18"/>
      <c r="EM335" s="18"/>
      <c r="EN335" s="18"/>
      <c r="EO335" s="18"/>
      <c r="EP335" s="18"/>
      <c r="EQ335" s="18"/>
      <c r="ER335" s="18"/>
      <c r="ES335" s="18"/>
      <c r="ET335" s="18"/>
      <c r="EU335" s="18"/>
      <c r="EV335" s="18"/>
      <c r="EW335" s="18"/>
      <c r="EX335" s="18"/>
      <c r="EY335" s="18"/>
      <c r="EZ335" s="18"/>
      <c r="FA335" s="18"/>
      <c r="FB335" s="18"/>
      <c r="FC335" s="18"/>
      <c r="FD335" s="18"/>
      <c r="FE335" s="18"/>
      <c r="FF335" s="18"/>
      <c r="FG335" s="18"/>
      <c r="FH335" s="18"/>
      <c r="FI335" s="18"/>
      <c r="FJ335" s="18"/>
      <c r="FK335" s="18"/>
      <c r="FL335" s="18"/>
      <c r="FM335" s="18"/>
      <c r="FN335" s="18"/>
      <c r="FO335" s="18"/>
      <c r="FP335" s="18"/>
      <c r="FQ335" s="18"/>
      <c r="FR335" s="18"/>
      <c r="FS335" s="18"/>
      <c r="FT335" s="18"/>
      <c r="FU335" s="18"/>
      <c r="FV335" s="18"/>
      <c r="FW335" s="18"/>
      <c r="FX335" s="18"/>
      <c r="FY335" s="18"/>
      <c r="FZ335" s="18"/>
    </row>
    <row r="336" spans="1:182" ht="15">
      <c r="A336" s="18"/>
      <c r="B336" s="18"/>
      <c r="C336" s="18"/>
      <c r="D336" s="245"/>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8"/>
      <c r="EP336" s="18"/>
      <c r="EQ336" s="18"/>
      <c r="ER336" s="18"/>
      <c r="ES336" s="18"/>
      <c r="ET336" s="18"/>
      <c r="EU336" s="18"/>
      <c r="EV336" s="18"/>
      <c r="EW336" s="18"/>
      <c r="EX336" s="18"/>
      <c r="EY336" s="18"/>
      <c r="EZ336" s="18"/>
      <c r="FA336" s="18"/>
      <c r="FB336" s="18"/>
      <c r="FC336" s="18"/>
      <c r="FD336" s="18"/>
      <c r="FE336" s="18"/>
      <c r="FF336" s="18"/>
      <c r="FG336" s="18"/>
      <c r="FH336" s="18"/>
      <c r="FI336" s="18"/>
      <c r="FJ336" s="18"/>
      <c r="FK336" s="18"/>
      <c r="FL336" s="18"/>
      <c r="FM336" s="18"/>
      <c r="FN336" s="18"/>
      <c r="FO336" s="18"/>
      <c r="FP336" s="18"/>
      <c r="FQ336" s="18"/>
      <c r="FR336" s="18"/>
      <c r="FS336" s="18"/>
      <c r="FT336" s="18"/>
      <c r="FU336" s="18"/>
      <c r="FV336" s="18"/>
      <c r="FW336" s="18"/>
      <c r="FX336" s="18"/>
      <c r="FY336" s="18"/>
      <c r="FZ336" s="18"/>
    </row>
    <row r="337" spans="1:182" ht="15">
      <c r="A337" s="18"/>
      <c r="B337" s="18"/>
      <c r="C337" s="18"/>
      <c r="D337" s="245"/>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c r="DK337" s="18"/>
      <c r="DL337" s="18"/>
      <c r="DM337" s="18"/>
      <c r="DN337" s="18"/>
      <c r="DO337" s="18"/>
      <c r="DP337" s="18"/>
      <c r="DQ337" s="18"/>
      <c r="DR337" s="18"/>
      <c r="DS337" s="18"/>
      <c r="DT337" s="18"/>
      <c r="DU337" s="18"/>
      <c r="DV337" s="18"/>
      <c r="DW337" s="18"/>
      <c r="DX337" s="18"/>
      <c r="DY337" s="18"/>
      <c r="DZ337" s="18"/>
      <c r="EA337" s="18"/>
      <c r="EB337" s="18"/>
      <c r="EC337" s="18"/>
      <c r="ED337" s="18"/>
      <c r="EE337" s="18"/>
      <c r="EF337" s="18"/>
      <c r="EG337" s="18"/>
      <c r="EH337" s="18"/>
      <c r="EI337" s="18"/>
      <c r="EJ337" s="18"/>
      <c r="EK337" s="18"/>
      <c r="EL337" s="18"/>
      <c r="EM337" s="18"/>
      <c r="EN337" s="18"/>
      <c r="EO337" s="18"/>
      <c r="EP337" s="18"/>
      <c r="EQ337" s="18"/>
      <c r="ER337" s="18"/>
      <c r="ES337" s="18"/>
      <c r="ET337" s="18"/>
      <c r="EU337" s="18"/>
      <c r="EV337" s="18"/>
      <c r="EW337" s="18"/>
      <c r="EX337" s="18"/>
      <c r="EY337" s="18"/>
      <c r="EZ337" s="18"/>
      <c r="FA337" s="18"/>
      <c r="FB337" s="18"/>
      <c r="FC337" s="18"/>
      <c r="FD337" s="18"/>
      <c r="FE337" s="18"/>
      <c r="FF337" s="18"/>
      <c r="FG337" s="18"/>
      <c r="FH337" s="18"/>
      <c r="FI337" s="18"/>
      <c r="FJ337" s="18"/>
      <c r="FK337" s="18"/>
      <c r="FL337" s="18"/>
      <c r="FM337" s="18"/>
      <c r="FN337" s="18"/>
      <c r="FO337" s="18"/>
      <c r="FP337" s="18"/>
      <c r="FQ337" s="18"/>
      <c r="FR337" s="18"/>
      <c r="FS337" s="18"/>
      <c r="FT337" s="18"/>
      <c r="FU337" s="18"/>
      <c r="FV337" s="18"/>
      <c r="FW337" s="18"/>
      <c r="FX337" s="18"/>
      <c r="FY337" s="18"/>
      <c r="FZ337" s="18"/>
    </row>
    <row r="338" spans="1:182" ht="15">
      <c r="A338" s="18"/>
      <c r="B338" s="18"/>
      <c r="C338" s="18"/>
      <c r="D338" s="245"/>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c r="DZ338" s="18"/>
      <c r="EA338" s="18"/>
      <c r="EB338" s="18"/>
      <c r="EC338" s="18"/>
      <c r="ED338" s="18"/>
      <c r="EE338" s="18"/>
      <c r="EF338" s="18"/>
      <c r="EG338" s="18"/>
      <c r="EH338" s="18"/>
      <c r="EI338" s="18"/>
      <c r="EJ338" s="18"/>
      <c r="EK338" s="18"/>
      <c r="EL338" s="18"/>
      <c r="EM338" s="18"/>
      <c r="EN338" s="18"/>
      <c r="EO338" s="18"/>
      <c r="EP338" s="18"/>
      <c r="EQ338" s="18"/>
      <c r="ER338" s="18"/>
      <c r="ES338" s="18"/>
      <c r="ET338" s="18"/>
      <c r="EU338" s="18"/>
      <c r="EV338" s="18"/>
      <c r="EW338" s="18"/>
      <c r="EX338" s="18"/>
      <c r="EY338" s="18"/>
      <c r="EZ338" s="18"/>
      <c r="FA338" s="18"/>
      <c r="FB338" s="18"/>
      <c r="FC338" s="18"/>
      <c r="FD338" s="18"/>
      <c r="FE338" s="18"/>
      <c r="FF338" s="18"/>
      <c r="FG338" s="18"/>
      <c r="FH338" s="18"/>
      <c r="FI338" s="18"/>
      <c r="FJ338" s="18"/>
      <c r="FK338" s="18"/>
      <c r="FL338" s="18"/>
      <c r="FM338" s="18"/>
      <c r="FN338" s="18"/>
      <c r="FO338" s="18"/>
      <c r="FP338" s="18"/>
      <c r="FQ338" s="18"/>
      <c r="FR338" s="18"/>
      <c r="FS338" s="18"/>
      <c r="FT338" s="18"/>
      <c r="FU338" s="18"/>
      <c r="FV338" s="18"/>
      <c r="FW338" s="18"/>
      <c r="FX338" s="18"/>
      <c r="FY338" s="18"/>
      <c r="FZ338" s="18"/>
    </row>
    <row r="339" spans="1:182" ht="15">
      <c r="A339" s="18"/>
      <c r="B339" s="18"/>
      <c r="C339" s="18"/>
      <c r="D339" s="245"/>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c r="DZ339" s="18"/>
      <c r="EA339" s="18"/>
      <c r="EB339" s="18"/>
      <c r="EC339" s="18"/>
      <c r="ED339" s="18"/>
      <c r="EE339" s="18"/>
      <c r="EF339" s="18"/>
      <c r="EG339" s="18"/>
      <c r="EH339" s="18"/>
      <c r="EI339" s="18"/>
      <c r="EJ339" s="18"/>
      <c r="EK339" s="18"/>
      <c r="EL339" s="18"/>
      <c r="EM339" s="18"/>
      <c r="EN339" s="18"/>
      <c r="EO339" s="18"/>
      <c r="EP339" s="18"/>
      <c r="EQ339" s="18"/>
      <c r="ER339" s="18"/>
      <c r="ES339" s="18"/>
      <c r="ET339" s="18"/>
      <c r="EU339" s="18"/>
      <c r="EV339" s="18"/>
      <c r="EW339" s="18"/>
      <c r="EX339" s="18"/>
      <c r="EY339" s="18"/>
      <c r="EZ339" s="18"/>
      <c r="FA339" s="18"/>
      <c r="FB339" s="18"/>
      <c r="FC339" s="18"/>
      <c r="FD339" s="18"/>
      <c r="FE339" s="18"/>
      <c r="FF339" s="18"/>
      <c r="FG339" s="18"/>
      <c r="FH339" s="18"/>
      <c r="FI339" s="18"/>
      <c r="FJ339" s="18"/>
      <c r="FK339" s="18"/>
      <c r="FL339" s="18"/>
      <c r="FM339" s="18"/>
      <c r="FN339" s="18"/>
      <c r="FO339" s="18"/>
      <c r="FP339" s="18"/>
      <c r="FQ339" s="18"/>
      <c r="FR339" s="18"/>
      <c r="FS339" s="18"/>
      <c r="FT339" s="18"/>
      <c r="FU339" s="18"/>
      <c r="FV339" s="18"/>
      <c r="FW339" s="18"/>
      <c r="FX339" s="18"/>
      <c r="FY339" s="18"/>
      <c r="FZ339" s="18"/>
    </row>
    <row r="340" spans="1:182" ht="15">
      <c r="A340" s="18"/>
      <c r="B340" s="18"/>
      <c r="C340" s="18"/>
      <c r="D340" s="245"/>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18"/>
      <c r="EE340" s="18"/>
      <c r="EF340" s="18"/>
      <c r="EG340" s="18"/>
      <c r="EH340" s="18"/>
      <c r="EI340" s="18"/>
      <c r="EJ340" s="18"/>
      <c r="EK340" s="18"/>
      <c r="EL340" s="18"/>
      <c r="EM340" s="18"/>
      <c r="EN340" s="18"/>
      <c r="EO340" s="18"/>
      <c r="EP340" s="18"/>
      <c r="EQ340" s="18"/>
      <c r="ER340" s="18"/>
      <c r="ES340" s="18"/>
      <c r="ET340" s="18"/>
      <c r="EU340" s="18"/>
      <c r="EV340" s="18"/>
      <c r="EW340" s="18"/>
      <c r="EX340" s="18"/>
      <c r="EY340" s="18"/>
      <c r="EZ340" s="18"/>
      <c r="FA340" s="18"/>
      <c r="FB340" s="18"/>
      <c r="FC340" s="18"/>
      <c r="FD340" s="18"/>
      <c r="FE340" s="18"/>
      <c r="FF340" s="18"/>
      <c r="FG340" s="18"/>
      <c r="FH340" s="18"/>
      <c r="FI340" s="18"/>
      <c r="FJ340" s="18"/>
      <c r="FK340" s="18"/>
      <c r="FL340" s="18"/>
      <c r="FM340" s="18"/>
      <c r="FN340" s="18"/>
      <c r="FO340" s="18"/>
      <c r="FP340" s="18"/>
      <c r="FQ340" s="18"/>
      <c r="FR340" s="18"/>
      <c r="FS340" s="18"/>
      <c r="FT340" s="18"/>
      <c r="FU340" s="18"/>
      <c r="FV340" s="18"/>
      <c r="FW340" s="18"/>
      <c r="FX340" s="18"/>
      <c r="FY340" s="18"/>
      <c r="FZ340" s="18"/>
    </row>
    <row r="341" spans="1:182" ht="15">
      <c r="A341" s="18"/>
      <c r="B341" s="18"/>
      <c r="C341" s="18"/>
      <c r="D341" s="245"/>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c r="DZ341" s="18"/>
      <c r="EA341" s="18"/>
      <c r="EB341" s="18"/>
      <c r="EC341" s="18"/>
      <c r="ED341" s="18"/>
      <c r="EE341" s="18"/>
      <c r="EF341" s="18"/>
      <c r="EG341" s="18"/>
      <c r="EH341" s="18"/>
      <c r="EI341" s="18"/>
      <c r="EJ341" s="18"/>
      <c r="EK341" s="18"/>
      <c r="EL341" s="18"/>
      <c r="EM341" s="18"/>
      <c r="EN341" s="18"/>
      <c r="EO341" s="18"/>
      <c r="EP341" s="18"/>
      <c r="EQ341" s="18"/>
      <c r="ER341" s="18"/>
      <c r="ES341" s="18"/>
      <c r="ET341" s="18"/>
      <c r="EU341" s="18"/>
      <c r="EV341" s="18"/>
      <c r="EW341" s="18"/>
      <c r="EX341" s="18"/>
      <c r="EY341" s="18"/>
      <c r="EZ341" s="18"/>
      <c r="FA341" s="18"/>
      <c r="FB341" s="18"/>
      <c r="FC341" s="18"/>
      <c r="FD341" s="18"/>
      <c r="FE341" s="18"/>
      <c r="FF341" s="18"/>
      <c r="FG341" s="18"/>
      <c r="FH341" s="18"/>
      <c r="FI341" s="18"/>
      <c r="FJ341" s="18"/>
      <c r="FK341" s="18"/>
      <c r="FL341" s="18"/>
      <c r="FM341" s="18"/>
      <c r="FN341" s="18"/>
      <c r="FO341" s="18"/>
      <c r="FP341" s="18"/>
      <c r="FQ341" s="18"/>
      <c r="FR341" s="18"/>
      <c r="FS341" s="18"/>
      <c r="FT341" s="18"/>
      <c r="FU341" s="18"/>
      <c r="FV341" s="18"/>
      <c r="FW341" s="18"/>
      <c r="FX341" s="18"/>
      <c r="FY341" s="18"/>
      <c r="FZ341" s="18"/>
    </row>
    <row r="342" spans="1:182" ht="15">
      <c r="A342" s="18"/>
      <c r="B342" s="18"/>
      <c r="C342" s="18"/>
      <c r="D342" s="245"/>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c r="DZ342" s="18"/>
      <c r="EA342" s="18"/>
      <c r="EB342" s="18"/>
      <c r="EC342" s="18"/>
      <c r="ED342" s="18"/>
      <c r="EE342" s="18"/>
      <c r="EF342" s="18"/>
      <c r="EG342" s="18"/>
      <c r="EH342" s="18"/>
      <c r="EI342" s="18"/>
      <c r="EJ342" s="18"/>
      <c r="EK342" s="18"/>
      <c r="EL342" s="18"/>
      <c r="EM342" s="18"/>
      <c r="EN342" s="18"/>
      <c r="EO342" s="18"/>
      <c r="EP342" s="18"/>
      <c r="EQ342" s="18"/>
      <c r="ER342" s="18"/>
      <c r="ES342" s="18"/>
      <c r="ET342" s="18"/>
      <c r="EU342" s="18"/>
      <c r="EV342" s="18"/>
      <c r="EW342" s="18"/>
      <c r="EX342" s="18"/>
      <c r="EY342" s="18"/>
      <c r="EZ342" s="18"/>
      <c r="FA342" s="18"/>
      <c r="FB342" s="18"/>
      <c r="FC342" s="18"/>
      <c r="FD342" s="18"/>
      <c r="FE342" s="18"/>
      <c r="FF342" s="18"/>
      <c r="FG342" s="18"/>
      <c r="FH342" s="18"/>
      <c r="FI342" s="18"/>
      <c r="FJ342" s="18"/>
      <c r="FK342" s="18"/>
      <c r="FL342" s="18"/>
      <c r="FM342" s="18"/>
      <c r="FN342" s="18"/>
      <c r="FO342" s="18"/>
      <c r="FP342" s="18"/>
      <c r="FQ342" s="18"/>
      <c r="FR342" s="18"/>
      <c r="FS342" s="18"/>
      <c r="FT342" s="18"/>
      <c r="FU342" s="18"/>
      <c r="FV342" s="18"/>
      <c r="FW342" s="18"/>
      <c r="FX342" s="18"/>
      <c r="FY342" s="18"/>
      <c r="FZ342" s="18"/>
    </row>
    <row r="343" spans="1:182" ht="15">
      <c r="A343" s="18"/>
      <c r="B343" s="18"/>
      <c r="C343" s="18"/>
      <c r="D343" s="245"/>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c r="DU343" s="18"/>
      <c r="DV343" s="18"/>
      <c r="DW343" s="18"/>
      <c r="DX343" s="18"/>
      <c r="DY343" s="18"/>
      <c r="DZ343" s="18"/>
      <c r="EA343" s="18"/>
      <c r="EB343" s="18"/>
      <c r="EC343" s="18"/>
      <c r="ED343" s="18"/>
      <c r="EE343" s="18"/>
      <c r="EF343" s="18"/>
      <c r="EG343" s="18"/>
      <c r="EH343" s="18"/>
      <c r="EI343" s="18"/>
      <c r="EJ343" s="18"/>
      <c r="EK343" s="18"/>
      <c r="EL343" s="18"/>
      <c r="EM343" s="18"/>
      <c r="EN343" s="18"/>
      <c r="EO343" s="18"/>
      <c r="EP343" s="18"/>
      <c r="EQ343" s="18"/>
      <c r="ER343" s="18"/>
      <c r="ES343" s="18"/>
      <c r="ET343" s="18"/>
      <c r="EU343" s="18"/>
      <c r="EV343" s="18"/>
      <c r="EW343" s="18"/>
      <c r="EX343" s="18"/>
      <c r="EY343" s="18"/>
      <c r="EZ343" s="18"/>
      <c r="FA343" s="18"/>
      <c r="FB343" s="18"/>
      <c r="FC343" s="18"/>
      <c r="FD343" s="18"/>
      <c r="FE343" s="18"/>
      <c r="FF343" s="18"/>
      <c r="FG343" s="18"/>
      <c r="FH343" s="18"/>
      <c r="FI343" s="18"/>
      <c r="FJ343" s="18"/>
      <c r="FK343" s="18"/>
      <c r="FL343" s="18"/>
      <c r="FM343" s="18"/>
      <c r="FN343" s="18"/>
      <c r="FO343" s="18"/>
      <c r="FP343" s="18"/>
      <c r="FQ343" s="18"/>
      <c r="FR343" s="18"/>
      <c r="FS343" s="18"/>
      <c r="FT343" s="18"/>
      <c r="FU343" s="18"/>
      <c r="FV343" s="18"/>
      <c r="FW343" s="18"/>
      <c r="FX343" s="18"/>
      <c r="FY343" s="18"/>
      <c r="FZ343" s="18"/>
    </row>
    <row r="344" spans="1:182" ht="15">
      <c r="A344" s="18"/>
      <c r="B344" s="18"/>
      <c r="C344" s="18"/>
      <c r="D344" s="245"/>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c r="DK344" s="18"/>
      <c r="DL344" s="18"/>
      <c r="DM344" s="18"/>
      <c r="DN344" s="18"/>
      <c r="DO344" s="18"/>
      <c r="DP344" s="18"/>
      <c r="DQ344" s="18"/>
      <c r="DR344" s="18"/>
      <c r="DS344" s="18"/>
      <c r="DT344" s="18"/>
      <c r="DU344" s="18"/>
      <c r="DV344" s="18"/>
      <c r="DW344" s="18"/>
      <c r="DX344" s="18"/>
      <c r="DY344" s="18"/>
      <c r="DZ344" s="18"/>
      <c r="EA344" s="18"/>
      <c r="EB344" s="18"/>
      <c r="EC344" s="18"/>
      <c r="ED344" s="18"/>
      <c r="EE344" s="18"/>
      <c r="EF344" s="18"/>
      <c r="EG344" s="18"/>
      <c r="EH344" s="18"/>
      <c r="EI344" s="18"/>
      <c r="EJ344" s="18"/>
      <c r="EK344" s="18"/>
      <c r="EL344" s="18"/>
      <c r="EM344" s="18"/>
      <c r="EN344" s="18"/>
      <c r="EO344" s="18"/>
      <c r="EP344" s="18"/>
      <c r="EQ344" s="18"/>
      <c r="ER344" s="18"/>
      <c r="ES344" s="18"/>
      <c r="ET344" s="18"/>
      <c r="EU344" s="18"/>
      <c r="EV344" s="18"/>
      <c r="EW344" s="18"/>
      <c r="EX344" s="18"/>
      <c r="EY344" s="18"/>
      <c r="EZ344" s="18"/>
      <c r="FA344" s="18"/>
      <c r="FB344" s="18"/>
      <c r="FC344" s="18"/>
      <c r="FD344" s="18"/>
      <c r="FE344" s="18"/>
      <c r="FF344" s="18"/>
      <c r="FG344" s="18"/>
      <c r="FH344" s="18"/>
      <c r="FI344" s="18"/>
      <c r="FJ344" s="18"/>
      <c r="FK344" s="18"/>
      <c r="FL344" s="18"/>
      <c r="FM344" s="18"/>
      <c r="FN344" s="18"/>
      <c r="FO344" s="18"/>
      <c r="FP344" s="18"/>
      <c r="FQ344" s="18"/>
      <c r="FR344" s="18"/>
      <c r="FS344" s="18"/>
      <c r="FT344" s="18"/>
      <c r="FU344" s="18"/>
      <c r="FV344" s="18"/>
      <c r="FW344" s="18"/>
      <c r="FX344" s="18"/>
      <c r="FY344" s="18"/>
      <c r="FZ344" s="18"/>
    </row>
    <row r="345" spans="1:182" ht="15">
      <c r="A345" s="18"/>
      <c r="B345" s="18"/>
      <c r="C345" s="18"/>
      <c r="D345" s="245"/>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c r="DU345" s="18"/>
      <c r="DV345" s="18"/>
      <c r="DW345" s="18"/>
      <c r="DX345" s="18"/>
      <c r="DY345" s="18"/>
      <c r="DZ345" s="18"/>
      <c r="EA345" s="18"/>
      <c r="EB345" s="18"/>
      <c r="EC345" s="18"/>
      <c r="ED345" s="18"/>
      <c r="EE345" s="18"/>
      <c r="EF345" s="18"/>
      <c r="EG345" s="18"/>
      <c r="EH345" s="18"/>
      <c r="EI345" s="18"/>
      <c r="EJ345" s="18"/>
      <c r="EK345" s="18"/>
      <c r="EL345" s="18"/>
      <c r="EM345" s="18"/>
      <c r="EN345" s="18"/>
      <c r="EO345" s="18"/>
      <c r="EP345" s="18"/>
      <c r="EQ345" s="18"/>
      <c r="ER345" s="18"/>
      <c r="ES345" s="18"/>
      <c r="ET345" s="18"/>
      <c r="EU345" s="18"/>
      <c r="EV345" s="18"/>
      <c r="EW345" s="18"/>
      <c r="EX345" s="18"/>
      <c r="EY345" s="18"/>
      <c r="EZ345" s="18"/>
      <c r="FA345" s="18"/>
      <c r="FB345" s="18"/>
      <c r="FC345" s="18"/>
      <c r="FD345" s="18"/>
      <c r="FE345" s="18"/>
      <c r="FF345" s="18"/>
      <c r="FG345" s="18"/>
      <c r="FH345" s="18"/>
      <c r="FI345" s="18"/>
      <c r="FJ345" s="18"/>
      <c r="FK345" s="18"/>
      <c r="FL345" s="18"/>
      <c r="FM345" s="18"/>
      <c r="FN345" s="18"/>
      <c r="FO345" s="18"/>
      <c r="FP345" s="18"/>
      <c r="FQ345" s="18"/>
      <c r="FR345" s="18"/>
      <c r="FS345" s="18"/>
      <c r="FT345" s="18"/>
      <c r="FU345" s="18"/>
      <c r="FV345" s="18"/>
      <c r="FW345" s="18"/>
      <c r="FX345" s="18"/>
      <c r="FY345" s="18"/>
      <c r="FZ345" s="18"/>
    </row>
    <row r="346" spans="1:182" ht="15">
      <c r="A346" s="18"/>
      <c r="B346" s="18"/>
      <c r="C346" s="18"/>
      <c r="D346" s="245"/>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8"/>
      <c r="EP346" s="18"/>
      <c r="EQ346" s="18"/>
      <c r="ER346" s="18"/>
      <c r="ES346" s="18"/>
      <c r="ET346" s="18"/>
      <c r="EU346" s="18"/>
      <c r="EV346" s="18"/>
      <c r="EW346" s="18"/>
      <c r="EX346" s="18"/>
      <c r="EY346" s="18"/>
      <c r="EZ346" s="18"/>
      <c r="FA346" s="18"/>
      <c r="FB346" s="18"/>
      <c r="FC346" s="18"/>
      <c r="FD346" s="18"/>
      <c r="FE346" s="18"/>
      <c r="FF346" s="18"/>
      <c r="FG346" s="18"/>
      <c r="FH346" s="18"/>
      <c r="FI346" s="18"/>
      <c r="FJ346" s="18"/>
      <c r="FK346" s="18"/>
      <c r="FL346" s="18"/>
      <c r="FM346" s="18"/>
      <c r="FN346" s="18"/>
      <c r="FO346" s="18"/>
      <c r="FP346" s="18"/>
      <c r="FQ346" s="18"/>
      <c r="FR346" s="18"/>
      <c r="FS346" s="18"/>
      <c r="FT346" s="18"/>
      <c r="FU346" s="18"/>
      <c r="FV346" s="18"/>
      <c r="FW346" s="18"/>
      <c r="FX346" s="18"/>
      <c r="FY346" s="18"/>
      <c r="FZ346" s="18"/>
    </row>
    <row r="347" spans="1:182" ht="15">
      <c r="A347" s="18"/>
      <c r="B347" s="18"/>
      <c r="C347" s="18"/>
      <c r="D347" s="245"/>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c r="DZ347" s="18"/>
      <c r="EA347" s="18"/>
      <c r="EB347" s="18"/>
      <c r="EC347" s="18"/>
      <c r="ED347" s="18"/>
      <c r="EE347" s="18"/>
      <c r="EF347" s="18"/>
      <c r="EG347" s="18"/>
      <c r="EH347" s="18"/>
      <c r="EI347" s="18"/>
      <c r="EJ347" s="18"/>
      <c r="EK347" s="18"/>
      <c r="EL347" s="18"/>
      <c r="EM347" s="18"/>
      <c r="EN347" s="18"/>
      <c r="EO347" s="18"/>
      <c r="EP347" s="18"/>
      <c r="EQ347" s="18"/>
      <c r="ER347" s="18"/>
      <c r="ES347" s="18"/>
      <c r="ET347" s="18"/>
      <c r="EU347" s="18"/>
      <c r="EV347" s="18"/>
      <c r="EW347" s="18"/>
      <c r="EX347" s="18"/>
      <c r="EY347" s="18"/>
      <c r="EZ347" s="18"/>
      <c r="FA347" s="18"/>
      <c r="FB347" s="18"/>
      <c r="FC347" s="18"/>
      <c r="FD347" s="18"/>
      <c r="FE347" s="18"/>
      <c r="FF347" s="18"/>
      <c r="FG347" s="18"/>
      <c r="FH347" s="18"/>
      <c r="FI347" s="18"/>
      <c r="FJ347" s="18"/>
      <c r="FK347" s="18"/>
      <c r="FL347" s="18"/>
      <c r="FM347" s="18"/>
      <c r="FN347" s="18"/>
      <c r="FO347" s="18"/>
      <c r="FP347" s="18"/>
      <c r="FQ347" s="18"/>
      <c r="FR347" s="18"/>
      <c r="FS347" s="18"/>
      <c r="FT347" s="18"/>
      <c r="FU347" s="18"/>
      <c r="FV347" s="18"/>
      <c r="FW347" s="18"/>
      <c r="FX347" s="18"/>
      <c r="FY347" s="18"/>
      <c r="FZ347" s="18"/>
    </row>
    <row r="348" spans="1:182" ht="15">
      <c r="A348" s="18"/>
      <c r="B348" s="18"/>
      <c r="C348" s="18"/>
      <c r="D348" s="245"/>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c r="DZ348" s="18"/>
      <c r="EA348" s="18"/>
      <c r="EB348" s="18"/>
      <c r="EC348" s="18"/>
      <c r="ED348" s="18"/>
      <c r="EE348" s="18"/>
      <c r="EF348" s="18"/>
      <c r="EG348" s="18"/>
      <c r="EH348" s="18"/>
      <c r="EI348" s="18"/>
      <c r="EJ348" s="18"/>
      <c r="EK348" s="18"/>
      <c r="EL348" s="18"/>
      <c r="EM348" s="18"/>
      <c r="EN348" s="18"/>
      <c r="EO348" s="18"/>
      <c r="EP348" s="18"/>
      <c r="EQ348" s="18"/>
      <c r="ER348" s="18"/>
      <c r="ES348" s="18"/>
      <c r="ET348" s="18"/>
      <c r="EU348" s="18"/>
      <c r="EV348" s="18"/>
      <c r="EW348" s="18"/>
      <c r="EX348" s="18"/>
      <c r="EY348" s="18"/>
      <c r="EZ348" s="18"/>
      <c r="FA348" s="18"/>
      <c r="FB348" s="18"/>
      <c r="FC348" s="18"/>
      <c r="FD348" s="18"/>
      <c r="FE348" s="18"/>
      <c r="FF348" s="18"/>
      <c r="FG348" s="18"/>
      <c r="FH348" s="18"/>
      <c r="FI348" s="18"/>
      <c r="FJ348" s="18"/>
      <c r="FK348" s="18"/>
      <c r="FL348" s="18"/>
      <c r="FM348" s="18"/>
      <c r="FN348" s="18"/>
      <c r="FO348" s="18"/>
      <c r="FP348" s="18"/>
      <c r="FQ348" s="18"/>
      <c r="FR348" s="18"/>
      <c r="FS348" s="18"/>
      <c r="FT348" s="18"/>
      <c r="FU348" s="18"/>
      <c r="FV348" s="18"/>
      <c r="FW348" s="18"/>
      <c r="FX348" s="18"/>
      <c r="FY348" s="18"/>
      <c r="FZ348" s="18"/>
    </row>
    <row r="349" spans="1:182" ht="15">
      <c r="A349" s="18"/>
      <c r="B349" s="18"/>
      <c r="C349" s="18"/>
      <c r="D349" s="245"/>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c r="DZ349" s="18"/>
      <c r="EA349" s="18"/>
      <c r="EB349" s="18"/>
      <c r="EC349" s="18"/>
      <c r="ED349" s="18"/>
      <c r="EE349" s="18"/>
      <c r="EF349" s="18"/>
      <c r="EG349" s="18"/>
      <c r="EH349" s="18"/>
      <c r="EI349" s="18"/>
      <c r="EJ349" s="18"/>
      <c r="EK349" s="18"/>
      <c r="EL349" s="18"/>
      <c r="EM349" s="18"/>
      <c r="EN349" s="18"/>
      <c r="EO349" s="18"/>
      <c r="EP349" s="18"/>
      <c r="EQ349" s="18"/>
      <c r="ER349" s="18"/>
      <c r="ES349" s="18"/>
      <c r="ET349" s="18"/>
      <c r="EU349" s="18"/>
      <c r="EV349" s="18"/>
      <c r="EW349" s="18"/>
      <c r="EX349" s="18"/>
      <c r="EY349" s="18"/>
      <c r="EZ349" s="18"/>
      <c r="FA349" s="18"/>
      <c r="FB349" s="18"/>
      <c r="FC349" s="18"/>
      <c r="FD349" s="18"/>
      <c r="FE349" s="18"/>
      <c r="FF349" s="18"/>
      <c r="FG349" s="18"/>
      <c r="FH349" s="18"/>
      <c r="FI349" s="18"/>
      <c r="FJ349" s="18"/>
      <c r="FK349" s="18"/>
      <c r="FL349" s="18"/>
      <c r="FM349" s="18"/>
      <c r="FN349" s="18"/>
      <c r="FO349" s="18"/>
      <c r="FP349" s="18"/>
      <c r="FQ349" s="18"/>
      <c r="FR349" s="18"/>
      <c r="FS349" s="18"/>
      <c r="FT349" s="18"/>
      <c r="FU349" s="18"/>
      <c r="FV349" s="18"/>
      <c r="FW349" s="18"/>
      <c r="FX349" s="18"/>
      <c r="FY349" s="18"/>
      <c r="FZ349" s="18"/>
    </row>
    <row r="350" spans="1:182" ht="15">
      <c r="A350" s="18"/>
      <c r="B350" s="18"/>
      <c r="C350" s="18"/>
      <c r="D350" s="245"/>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c r="DZ350" s="18"/>
      <c r="EA350" s="18"/>
      <c r="EB350" s="18"/>
      <c r="EC350" s="18"/>
      <c r="ED350" s="18"/>
      <c r="EE350" s="18"/>
      <c r="EF350" s="18"/>
      <c r="EG350" s="18"/>
      <c r="EH350" s="18"/>
      <c r="EI350" s="18"/>
      <c r="EJ350" s="18"/>
      <c r="EK350" s="18"/>
      <c r="EL350" s="18"/>
      <c r="EM350" s="18"/>
      <c r="EN350" s="18"/>
      <c r="EO350" s="18"/>
      <c r="EP350" s="18"/>
      <c r="EQ350" s="18"/>
      <c r="ER350" s="18"/>
      <c r="ES350" s="18"/>
      <c r="ET350" s="18"/>
      <c r="EU350" s="18"/>
      <c r="EV350" s="18"/>
      <c r="EW350" s="18"/>
      <c r="EX350" s="18"/>
      <c r="EY350" s="18"/>
      <c r="EZ350" s="18"/>
      <c r="FA350" s="18"/>
      <c r="FB350" s="18"/>
      <c r="FC350" s="18"/>
      <c r="FD350" s="18"/>
      <c r="FE350" s="18"/>
      <c r="FF350" s="18"/>
      <c r="FG350" s="18"/>
      <c r="FH350" s="18"/>
      <c r="FI350" s="18"/>
      <c r="FJ350" s="18"/>
      <c r="FK350" s="18"/>
      <c r="FL350" s="18"/>
      <c r="FM350" s="18"/>
      <c r="FN350" s="18"/>
      <c r="FO350" s="18"/>
      <c r="FP350" s="18"/>
      <c r="FQ350" s="18"/>
      <c r="FR350" s="18"/>
      <c r="FS350" s="18"/>
      <c r="FT350" s="18"/>
      <c r="FU350" s="18"/>
      <c r="FV350" s="18"/>
      <c r="FW350" s="18"/>
      <c r="FX350" s="18"/>
      <c r="FY350" s="18"/>
      <c r="FZ350" s="18"/>
    </row>
    <row r="351" spans="1:182" ht="15">
      <c r="A351" s="18"/>
      <c r="B351" s="18"/>
      <c r="C351" s="18"/>
      <c r="D351" s="245"/>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c r="DZ351" s="18"/>
      <c r="EA351" s="18"/>
      <c r="EB351" s="18"/>
      <c r="EC351" s="18"/>
      <c r="ED351" s="18"/>
      <c r="EE351" s="18"/>
      <c r="EF351" s="18"/>
      <c r="EG351" s="18"/>
      <c r="EH351" s="18"/>
      <c r="EI351" s="18"/>
      <c r="EJ351" s="18"/>
      <c r="EK351" s="18"/>
      <c r="EL351" s="18"/>
      <c r="EM351" s="18"/>
      <c r="EN351" s="18"/>
      <c r="EO351" s="18"/>
      <c r="EP351" s="18"/>
      <c r="EQ351" s="18"/>
      <c r="ER351" s="18"/>
      <c r="ES351" s="18"/>
      <c r="ET351" s="18"/>
      <c r="EU351" s="18"/>
      <c r="EV351" s="18"/>
      <c r="EW351" s="18"/>
      <c r="EX351" s="18"/>
      <c r="EY351" s="18"/>
      <c r="EZ351" s="18"/>
      <c r="FA351" s="18"/>
      <c r="FB351" s="18"/>
      <c r="FC351" s="18"/>
      <c r="FD351" s="18"/>
      <c r="FE351" s="18"/>
      <c r="FF351" s="18"/>
      <c r="FG351" s="18"/>
      <c r="FH351" s="18"/>
      <c r="FI351" s="18"/>
      <c r="FJ351" s="18"/>
      <c r="FK351" s="18"/>
      <c r="FL351" s="18"/>
      <c r="FM351" s="18"/>
      <c r="FN351" s="18"/>
      <c r="FO351" s="18"/>
      <c r="FP351" s="18"/>
      <c r="FQ351" s="18"/>
      <c r="FR351" s="18"/>
      <c r="FS351" s="18"/>
      <c r="FT351" s="18"/>
      <c r="FU351" s="18"/>
      <c r="FV351" s="18"/>
      <c r="FW351" s="18"/>
      <c r="FX351" s="18"/>
      <c r="FY351" s="18"/>
      <c r="FZ351" s="18"/>
    </row>
    <row r="352" spans="1:182" ht="15">
      <c r="A352" s="18"/>
      <c r="B352" s="18"/>
      <c r="C352" s="18"/>
      <c r="D352" s="245"/>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c r="DU352" s="18"/>
      <c r="DV352" s="18"/>
      <c r="DW352" s="18"/>
      <c r="DX352" s="18"/>
      <c r="DY352" s="18"/>
      <c r="DZ352" s="18"/>
      <c r="EA352" s="18"/>
      <c r="EB352" s="18"/>
      <c r="EC352" s="18"/>
      <c r="ED352" s="18"/>
      <c r="EE352" s="18"/>
      <c r="EF352" s="18"/>
      <c r="EG352" s="18"/>
      <c r="EH352" s="18"/>
      <c r="EI352" s="18"/>
      <c r="EJ352" s="18"/>
      <c r="EK352" s="18"/>
      <c r="EL352" s="18"/>
      <c r="EM352" s="18"/>
      <c r="EN352" s="18"/>
      <c r="EO352" s="18"/>
      <c r="EP352" s="18"/>
      <c r="EQ352" s="18"/>
      <c r="ER352" s="18"/>
      <c r="ES352" s="18"/>
      <c r="ET352" s="18"/>
      <c r="EU352" s="18"/>
      <c r="EV352" s="18"/>
      <c r="EW352" s="18"/>
      <c r="EX352" s="18"/>
      <c r="EY352" s="18"/>
      <c r="EZ352" s="18"/>
      <c r="FA352" s="18"/>
      <c r="FB352" s="18"/>
      <c r="FC352" s="18"/>
      <c r="FD352" s="18"/>
      <c r="FE352" s="18"/>
      <c r="FF352" s="18"/>
      <c r="FG352" s="18"/>
      <c r="FH352" s="18"/>
      <c r="FI352" s="18"/>
      <c r="FJ352" s="18"/>
      <c r="FK352" s="18"/>
      <c r="FL352" s="18"/>
      <c r="FM352" s="18"/>
      <c r="FN352" s="18"/>
      <c r="FO352" s="18"/>
      <c r="FP352" s="18"/>
      <c r="FQ352" s="18"/>
      <c r="FR352" s="18"/>
      <c r="FS352" s="18"/>
      <c r="FT352" s="18"/>
      <c r="FU352" s="18"/>
      <c r="FV352" s="18"/>
      <c r="FW352" s="18"/>
      <c r="FX352" s="18"/>
      <c r="FY352" s="18"/>
      <c r="FZ352" s="18"/>
    </row>
    <row r="353" spans="1:182" ht="15">
      <c r="A353" s="18"/>
      <c r="B353" s="18"/>
      <c r="C353" s="18"/>
      <c r="D353" s="245"/>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c r="DK353" s="18"/>
      <c r="DL353" s="18"/>
      <c r="DM353" s="18"/>
      <c r="DN353" s="18"/>
      <c r="DO353" s="18"/>
      <c r="DP353" s="18"/>
      <c r="DQ353" s="18"/>
      <c r="DR353" s="18"/>
      <c r="DS353" s="18"/>
      <c r="DT353" s="18"/>
      <c r="DU353" s="18"/>
      <c r="DV353" s="18"/>
      <c r="DW353" s="18"/>
      <c r="DX353" s="18"/>
      <c r="DY353" s="18"/>
      <c r="DZ353" s="18"/>
      <c r="EA353" s="18"/>
      <c r="EB353" s="18"/>
      <c r="EC353" s="18"/>
      <c r="ED353" s="18"/>
      <c r="EE353" s="18"/>
      <c r="EF353" s="18"/>
      <c r="EG353" s="18"/>
      <c r="EH353" s="18"/>
      <c r="EI353" s="18"/>
      <c r="EJ353" s="18"/>
      <c r="EK353" s="18"/>
      <c r="EL353" s="18"/>
      <c r="EM353" s="18"/>
      <c r="EN353" s="18"/>
      <c r="EO353" s="18"/>
      <c r="EP353" s="18"/>
      <c r="EQ353" s="18"/>
      <c r="ER353" s="18"/>
      <c r="ES353" s="18"/>
      <c r="ET353" s="18"/>
      <c r="EU353" s="18"/>
      <c r="EV353" s="18"/>
      <c r="EW353" s="18"/>
      <c r="EX353" s="18"/>
      <c r="EY353" s="18"/>
      <c r="EZ353" s="18"/>
      <c r="FA353" s="18"/>
      <c r="FB353" s="18"/>
      <c r="FC353" s="18"/>
      <c r="FD353" s="18"/>
      <c r="FE353" s="18"/>
      <c r="FF353" s="18"/>
      <c r="FG353" s="18"/>
      <c r="FH353" s="18"/>
      <c r="FI353" s="18"/>
      <c r="FJ353" s="18"/>
      <c r="FK353" s="18"/>
      <c r="FL353" s="18"/>
      <c r="FM353" s="18"/>
      <c r="FN353" s="18"/>
      <c r="FO353" s="18"/>
      <c r="FP353" s="18"/>
      <c r="FQ353" s="18"/>
      <c r="FR353" s="18"/>
      <c r="FS353" s="18"/>
      <c r="FT353" s="18"/>
      <c r="FU353" s="18"/>
      <c r="FV353" s="18"/>
      <c r="FW353" s="18"/>
      <c r="FX353" s="18"/>
      <c r="FY353" s="18"/>
      <c r="FZ353" s="18"/>
    </row>
    <row r="354" spans="1:182" ht="15">
      <c r="A354" s="18"/>
      <c r="B354" s="18"/>
      <c r="C354" s="18"/>
      <c r="D354" s="245"/>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c r="DZ354" s="18"/>
      <c r="EA354" s="18"/>
      <c r="EB354" s="18"/>
      <c r="EC354" s="18"/>
      <c r="ED354" s="18"/>
      <c r="EE354" s="18"/>
      <c r="EF354" s="18"/>
      <c r="EG354" s="18"/>
      <c r="EH354" s="18"/>
      <c r="EI354" s="18"/>
      <c r="EJ354" s="18"/>
      <c r="EK354" s="18"/>
      <c r="EL354" s="18"/>
      <c r="EM354" s="18"/>
      <c r="EN354" s="18"/>
      <c r="EO354" s="18"/>
      <c r="EP354" s="18"/>
      <c r="EQ354" s="18"/>
      <c r="ER354" s="18"/>
      <c r="ES354" s="18"/>
      <c r="ET354" s="18"/>
      <c r="EU354" s="18"/>
      <c r="EV354" s="18"/>
      <c r="EW354" s="18"/>
      <c r="EX354" s="18"/>
      <c r="EY354" s="18"/>
      <c r="EZ354" s="18"/>
      <c r="FA354" s="18"/>
      <c r="FB354" s="18"/>
      <c r="FC354" s="18"/>
      <c r="FD354" s="18"/>
      <c r="FE354" s="18"/>
      <c r="FF354" s="18"/>
      <c r="FG354" s="18"/>
      <c r="FH354" s="18"/>
      <c r="FI354" s="18"/>
      <c r="FJ354" s="18"/>
      <c r="FK354" s="18"/>
      <c r="FL354" s="18"/>
      <c r="FM354" s="18"/>
      <c r="FN354" s="18"/>
      <c r="FO354" s="18"/>
      <c r="FP354" s="18"/>
      <c r="FQ354" s="18"/>
      <c r="FR354" s="18"/>
      <c r="FS354" s="18"/>
      <c r="FT354" s="18"/>
      <c r="FU354" s="18"/>
      <c r="FV354" s="18"/>
      <c r="FW354" s="18"/>
      <c r="FX354" s="18"/>
      <c r="FY354" s="18"/>
      <c r="FZ354" s="18"/>
    </row>
    <row r="355" spans="1:182" ht="15">
      <c r="A355" s="18"/>
      <c r="B355" s="18"/>
      <c r="C355" s="18"/>
      <c r="D355" s="245"/>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c r="DZ355" s="18"/>
      <c r="EA355" s="18"/>
      <c r="EB355" s="18"/>
      <c r="EC355" s="18"/>
      <c r="ED355" s="18"/>
      <c r="EE355" s="18"/>
      <c r="EF355" s="18"/>
      <c r="EG355" s="18"/>
      <c r="EH355" s="18"/>
      <c r="EI355" s="18"/>
      <c r="EJ355" s="18"/>
      <c r="EK355" s="18"/>
      <c r="EL355" s="18"/>
      <c r="EM355" s="18"/>
      <c r="EN355" s="18"/>
      <c r="EO355" s="18"/>
      <c r="EP355" s="18"/>
      <c r="EQ355" s="18"/>
      <c r="ER355" s="18"/>
      <c r="ES355" s="18"/>
      <c r="ET355" s="18"/>
      <c r="EU355" s="18"/>
      <c r="EV355" s="18"/>
      <c r="EW355" s="18"/>
      <c r="EX355" s="18"/>
      <c r="EY355" s="18"/>
      <c r="EZ355" s="18"/>
      <c r="FA355" s="18"/>
      <c r="FB355" s="18"/>
      <c r="FC355" s="18"/>
      <c r="FD355" s="18"/>
      <c r="FE355" s="18"/>
      <c r="FF355" s="18"/>
      <c r="FG355" s="18"/>
      <c r="FH355" s="18"/>
      <c r="FI355" s="18"/>
      <c r="FJ355" s="18"/>
      <c r="FK355" s="18"/>
      <c r="FL355" s="18"/>
      <c r="FM355" s="18"/>
      <c r="FN355" s="18"/>
      <c r="FO355" s="18"/>
      <c r="FP355" s="18"/>
      <c r="FQ355" s="18"/>
      <c r="FR355" s="18"/>
      <c r="FS355" s="18"/>
      <c r="FT355" s="18"/>
      <c r="FU355" s="18"/>
      <c r="FV355" s="18"/>
      <c r="FW355" s="18"/>
      <c r="FX355" s="18"/>
      <c r="FY355" s="18"/>
      <c r="FZ355" s="18"/>
    </row>
    <row r="356" spans="1:182" ht="15">
      <c r="A356" s="18"/>
      <c r="B356" s="18"/>
      <c r="C356" s="18"/>
      <c r="D356" s="245"/>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8"/>
      <c r="EP356" s="18"/>
      <c r="EQ356" s="18"/>
      <c r="ER356" s="18"/>
      <c r="ES356" s="18"/>
      <c r="ET356" s="18"/>
      <c r="EU356" s="18"/>
      <c r="EV356" s="18"/>
      <c r="EW356" s="18"/>
      <c r="EX356" s="18"/>
      <c r="EY356" s="18"/>
      <c r="EZ356" s="18"/>
      <c r="FA356" s="18"/>
      <c r="FB356" s="18"/>
      <c r="FC356" s="18"/>
      <c r="FD356" s="18"/>
      <c r="FE356" s="18"/>
      <c r="FF356" s="18"/>
      <c r="FG356" s="18"/>
      <c r="FH356" s="18"/>
      <c r="FI356" s="18"/>
      <c r="FJ356" s="18"/>
      <c r="FK356" s="18"/>
      <c r="FL356" s="18"/>
      <c r="FM356" s="18"/>
      <c r="FN356" s="18"/>
      <c r="FO356" s="18"/>
      <c r="FP356" s="18"/>
      <c r="FQ356" s="18"/>
      <c r="FR356" s="18"/>
      <c r="FS356" s="18"/>
      <c r="FT356" s="18"/>
      <c r="FU356" s="18"/>
      <c r="FV356" s="18"/>
      <c r="FW356" s="18"/>
      <c r="FX356" s="18"/>
      <c r="FY356" s="18"/>
      <c r="FZ356" s="18"/>
    </row>
    <row r="357" spans="1:182" ht="15">
      <c r="A357" s="18"/>
      <c r="B357" s="18"/>
      <c r="C357" s="18"/>
      <c r="D357" s="245"/>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c r="DU357" s="18"/>
      <c r="DV357" s="18"/>
      <c r="DW357" s="18"/>
      <c r="DX357" s="18"/>
      <c r="DY357" s="18"/>
      <c r="DZ357" s="18"/>
      <c r="EA357" s="18"/>
      <c r="EB357" s="18"/>
      <c r="EC357" s="18"/>
      <c r="ED357" s="18"/>
      <c r="EE357" s="18"/>
      <c r="EF357" s="18"/>
      <c r="EG357" s="18"/>
      <c r="EH357" s="18"/>
      <c r="EI357" s="18"/>
      <c r="EJ357" s="18"/>
      <c r="EK357" s="18"/>
      <c r="EL357" s="18"/>
      <c r="EM357" s="18"/>
      <c r="EN357" s="18"/>
      <c r="EO357" s="18"/>
      <c r="EP357" s="18"/>
      <c r="EQ357" s="18"/>
      <c r="ER357" s="18"/>
      <c r="ES357" s="18"/>
      <c r="ET357" s="18"/>
      <c r="EU357" s="18"/>
      <c r="EV357" s="18"/>
      <c r="EW357" s="18"/>
      <c r="EX357" s="18"/>
      <c r="EY357" s="18"/>
      <c r="EZ357" s="18"/>
      <c r="FA357" s="18"/>
      <c r="FB357" s="18"/>
      <c r="FC357" s="18"/>
      <c r="FD357" s="18"/>
      <c r="FE357" s="18"/>
      <c r="FF357" s="18"/>
      <c r="FG357" s="18"/>
      <c r="FH357" s="18"/>
      <c r="FI357" s="18"/>
      <c r="FJ357" s="18"/>
      <c r="FK357" s="18"/>
      <c r="FL357" s="18"/>
      <c r="FM357" s="18"/>
      <c r="FN357" s="18"/>
      <c r="FO357" s="18"/>
      <c r="FP357" s="18"/>
      <c r="FQ357" s="18"/>
      <c r="FR357" s="18"/>
      <c r="FS357" s="18"/>
      <c r="FT357" s="18"/>
      <c r="FU357" s="18"/>
      <c r="FV357" s="18"/>
      <c r="FW357" s="18"/>
      <c r="FX357" s="18"/>
      <c r="FY357" s="18"/>
      <c r="FZ357" s="18"/>
    </row>
    <row r="358" spans="1:182" ht="15">
      <c r="A358" s="18"/>
      <c r="B358" s="18"/>
      <c r="C358" s="18"/>
      <c r="D358" s="245"/>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c r="DK358" s="18"/>
      <c r="DL358" s="18"/>
      <c r="DM358" s="18"/>
      <c r="DN358" s="18"/>
      <c r="DO358" s="18"/>
      <c r="DP358" s="18"/>
      <c r="DQ358" s="18"/>
      <c r="DR358" s="18"/>
      <c r="DS358" s="18"/>
      <c r="DT358" s="18"/>
      <c r="DU358" s="18"/>
      <c r="DV358" s="18"/>
      <c r="DW358" s="18"/>
      <c r="DX358" s="18"/>
      <c r="DY358" s="18"/>
      <c r="DZ358" s="18"/>
      <c r="EA358" s="18"/>
      <c r="EB358" s="18"/>
      <c r="EC358" s="18"/>
      <c r="ED358" s="18"/>
      <c r="EE358" s="18"/>
      <c r="EF358" s="18"/>
      <c r="EG358" s="18"/>
      <c r="EH358" s="18"/>
      <c r="EI358" s="18"/>
      <c r="EJ358" s="18"/>
      <c r="EK358" s="18"/>
      <c r="EL358" s="18"/>
      <c r="EM358" s="18"/>
      <c r="EN358" s="18"/>
      <c r="EO358" s="18"/>
      <c r="EP358" s="18"/>
      <c r="EQ358" s="18"/>
      <c r="ER358" s="18"/>
      <c r="ES358" s="18"/>
      <c r="ET358" s="18"/>
      <c r="EU358" s="18"/>
      <c r="EV358" s="18"/>
      <c r="EW358" s="18"/>
      <c r="EX358" s="18"/>
      <c r="EY358" s="18"/>
      <c r="EZ358" s="18"/>
      <c r="FA358" s="18"/>
      <c r="FB358" s="18"/>
      <c r="FC358" s="18"/>
      <c r="FD358" s="18"/>
      <c r="FE358" s="18"/>
      <c r="FF358" s="18"/>
      <c r="FG358" s="18"/>
      <c r="FH358" s="18"/>
      <c r="FI358" s="18"/>
      <c r="FJ358" s="18"/>
      <c r="FK358" s="18"/>
      <c r="FL358" s="18"/>
      <c r="FM358" s="18"/>
      <c r="FN358" s="18"/>
      <c r="FO358" s="18"/>
      <c r="FP358" s="18"/>
      <c r="FQ358" s="18"/>
      <c r="FR358" s="18"/>
      <c r="FS358" s="18"/>
      <c r="FT358" s="18"/>
      <c r="FU358" s="18"/>
      <c r="FV358" s="18"/>
      <c r="FW358" s="18"/>
      <c r="FX358" s="18"/>
      <c r="FY358" s="18"/>
      <c r="FZ358" s="18"/>
    </row>
    <row r="359" spans="1:182" ht="15">
      <c r="A359" s="18"/>
      <c r="B359" s="18"/>
      <c r="C359" s="18"/>
      <c r="D359" s="245"/>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c r="DU359" s="18"/>
      <c r="DV359" s="18"/>
      <c r="DW359" s="18"/>
      <c r="DX359" s="18"/>
      <c r="DY359" s="18"/>
      <c r="DZ359" s="18"/>
      <c r="EA359" s="18"/>
      <c r="EB359" s="18"/>
      <c r="EC359" s="18"/>
      <c r="ED359" s="18"/>
      <c r="EE359" s="18"/>
      <c r="EF359" s="18"/>
      <c r="EG359" s="18"/>
      <c r="EH359" s="18"/>
      <c r="EI359" s="18"/>
      <c r="EJ359" s="18"/>
      <c r="EK359" s="18"/>
      <c r="EL359" s="18"/>
      <c r="EM359" s="18"/>
      <c r="EN359" s="18"/>
      <c r="EO359" s="18"/>
      <c r="EP359" s="18"/>
      <c r="EQ359" s="18"/>
      <c r="ER359" s="18"/>
      <c r="ES359" s="18"/>
      <c r="ET359" s="18"/>
      <c r="EU359" s="18"/>
      <c r="EV359" s="18"/>
      <c r="EW359" s="18"/>
      <c r="EX359" s="18"/>
      <c r="EY359" s="18"/>
      <c r="EZ359" s="18"/>
      <c r="FA359" s="18"/>
      <c r="FB359" s="18"/>
      <c r="FC359" s="18"/>
      <c r="FD359" s="18"/>
      <c r="FE359" s="18"/>
      <c r="FF359" s="18"/>
      <c r="FG359" s="18"/>
      <c r="FH359" s="18"/>
      <c r="FI359" s="18"/>
      <c r="FJ359" s="18"/>
      <c r="FK359" s="18"/>
      <c r="FL359" s="18"/>
      <c r="FM359" s="18"/>
      <c r="FN359" s="18"/>
      <c r="FO359" s="18"/>
      <c r="FP359" s="18"/>
      <c r="FQ359" s="18"/>
      <c r="FR359" s="18"/>
      <c r="FS359" s="18"/>
      <c r="FT359" s="18"/>
      <c r="FU359" s="18"/>
      <c r="FV359" s="18"/>
      <c r="FW359" s="18"/>
      <c r="FX359" s="18"/>
      <c r="FY359" s="18"/>
      <c r="FZ359" s="18"/>
    </row>
    <row r="360" spans="1:182" ht="15">
      <c r="A360" s="18"/>
      <c r="B360" s="18"/>
      <c r="C360" s="18"/>
      <c r="D360" s="245"/>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c r="DZ360" s="18"/>
      <c r="EA360" s="18"/>
      <c r="EB360" s="18"/>
      <c r="EC360" s="18"/>
      <c r="ED360" s="18"/>
      <c r="EE360" s="18"/>
      <c r="EF360" s="18"/>
      <c r="EG360" s="18"/>
      <c r="EH360" s="18"/>
      <c r="EI360" s="18"/>
      <c r="EJ360" s="18"/>
      <c r="EK360" s="18"/>
      <c r="EL360" s="18"/>
      <c r="EM360" s="18"/>
      <c r="EN360" s="18"/>
      <c r="EO360" s="18"/>
      <c r="EP360" s="18"/>
      <c r="EQ360" s="18"/>
      <c r="ER360" s="18"/>
      <c r="ES360" s="18"/>
      <c r="ET360" s="18"/>
      <c r="EU360" s="18"/>
      <c r="EV360" s="18"/>
      <c r="EW360" s="18"/>
      <c r="EX360" s="18"/>
      <c r="EY360" s="18"/>
      <c r="EZ360" s="18"/>
      <c r="FA360" s="18"/>
      <c r="FB360" s="18"/>
      <c r="FC360" s="18"/>
      <c r="FD360" s="18"/>
      <c r="FE360" s="18"/>
      <c r="FF360" s="18"/>
      <c r="FG360" s="18"/>
      <c r="FH360" s="18"/>
      <c r="FI360" s="18"/>
      <c r="FJ360" s="18"/>
      <c r="FK360" s="18"/>
      <c r="FL360" s="18"/>
      <c r="FM360" s="18"/>
      <c r="FN360" s="18"/>
      <c r="FO360" s="18"/>
      <c r="FP360" s="18"/>
      <c r="FQ360" s="18"/>
      <c r="FR360" s="18"/>
      <c r="FS360" s="18"/>
      <c r="FT360" s="18"/>
      <c r="FU360" s="18"/>
      <c r="FV360" s="18"/>
      <c r="FW360" s="18"/>
      <c r="FX360" s="18"/>
      <c r="FY360" s="18"/>
      <c r="FZ360" s="18"/>
    </row>
    <row r="361" spans="1:182" ht="15">
      <c r="A361" s="18"/>
      <c r="B361" s="18"/>
      <c r="C361" s="18"/>
      <c r="D361" s="245"/>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c r="DU361" s="18"/>
      <c r="DV361" s="18"/>
      <c r="DW361" s="18"/>
      <c r="DX361" s="18"/>
      <c r="DY361" s="18"/>
      <c r="DZ361" s="18"/>
      <c r="EA361" s="18"/>
      <c r="EB361" s="18"/>
      <c r="EC361" s="18"/>
      <c r="ED361" s="18"/>
      <c r="EE361" s="18"/>
      <c r="EF361" s="18"/>
      <c r="EG361" s="18"/>
      <c r="EH361" s="18"/>
      <c r="EI361" s="18"/>
      <c r="EJ361" s="18"/>
      <c r="EK361" s="18"/>
      <c r="EL361" s="18"/>
      <c r="EM361" s="18"/>
      <c r="EN361" s="18"/>
      <c r="EO361" s="18"/>
      <c r="EP361" s="18"/>
      <c r="EQ361" s="18"/>
      <c r="ER361" s="18"/>
      <c r="ES361" s="18"/>
      <c r="ET361" s="18"/>
      <c r="EU361" s="18"/>
      <c r="EV361" s="18"/>
      <c r="EW361" s="18"/>
      <c r="EX361" s="18"/>
      <c r="EY361" s="18"/>
      <c r="EZ361" s="18"/>
      <c r="FA361" s="18"/>
      <c r="FB361" s="18"/>
      <c r="FC361" s="18"/>
      <c r="FD361" s="18"/>
      <c r="FE361" s="18"/>
      <c r="FF361" s="18"/>
      <c r="FG361" s="18"/>
      <c r="FH361" s="18"/>
      <c r="FI361" s="18"/>
      <c r="FJ361" s="18"/>
      <c r="FK361" s="18"/>
      <c r="FL361" s="18"/>
      <c r="FM361" s="18"/>
      <c r="FN361" s="18"/>
      <c r="FO361" s="18"/>
      <c r="FP361" s="18"/>
      <c r="FQ361" s="18"/>
      <c r="FR361" s="18"/>
      <c r="FS361" s="18"/>
      <c r="FT361" s="18"/>
      <c r="FU361" s="18"/>
      <c r="FV361" s="18"/>
      <c r="FW361" s="18"/>
      <c r="FX361" s="18"/>
      <c r="FY361" s="18"/>
      <c r="FZ361" s="18"/>
    </row>
    <row r="362" spans="1:182" ht="15">
      <c r="A362" s="18"/>
      <c r="B362" s="18"/>
      <c r="C362" s="18"/>
      <c r="D362" s="245"/>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c r="DU362" s="18"/>
      <c r="DV362" s="18"/>
      <c r="DW362" s="18"/>
      <c r="DX362" s="18"/>
      <c r="DY362" s="18"/>
      <c r="DZ362" s="18"/>
      <c r="EA362" s="18"/>
      <c r="EB362" s="18"/>
      <c r="EC362" s="18"/>
      <c r="ED362" s="18"/>
      <c r="EE362" s="18"/>
      <c r="EF362" s="18"/>
      <c r="EG362" s="18"/>
      <c r="EH362" s="18"/>
      <c r="EI362" s="18"/>
      <c r="EJ362" s="18"/>
      <c r="EK362" s="18"/>
      <c r="EL362" s="18"/>
      <c r="EM362" s="18"/>
      <c r="EN362" s="18"/>
      <c r="EO362" s="18"/>
      <c r="EP362" s="18"/>
      <c r="EQ362" s="18"/>
      <c r="ER362" s="18"/>
      <c r="ES362" s="18"/>
      <c r="ET362" s="18"/>
      <c r="EU362" s="18"/>
      <c r="EV362" s="18"/>
      <c r="EW362" s="18"/>
      <c r="EX362" s="18"/>
      <c r="EY362" s="18"/>
      <c r="EZ362" s="18"/>
      <c r="FA362" s="18"/>
      <c r="FB362" s="18"/>
      <c r="FC362" s="18"/>
      <c r="FD362" s="18"/>
      <c r="FE362" s="18"/>
      <c r="FF362" s="18"/>
      <c r="FG362" s="18"/>
      <c r="FH362" s="18"/>
      <c r="FI362" s="18"/>
      <c r="FJ362" s="18"/>
      <c r="FK362" s="18"/>
      <c r="FL362" s="18"/>
      <c r="FM362" s="18"/>
      <c r="FN362" s="18"/>
      <c r="FO362" s="18"/>
      <c r="FP362" s="18"/>
      <c r="FQ362" s="18"/>
      <c r="FR362" s="18"/>
      <c r="FS362" s="18"/>
      <c r="FT362" s="18"/>
      <c r="FU362" s="18"/>
      <c r="FV362" s="18"/>
      <c r="FW362" s="18"/>
      <c r="FX362" s="18"/>
      <c r="FY362" s="18"/>
      <c r="FZ362" s="18"/>
    </row>
    <row r="363" spans="1:182" ht="15">
      <c r="A363" s="18"/>
      <c r="B363" s="18"/>
      <c r="C363" s="18"/>
      <c r="D363" s="245"/>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c r="DK363" s="18"/>
      <c r="DL363" s="18"/>
      <c r="DM363" s="18"/>
      <c r="DN363" s="18"/>
      <c r="DO363" s="18"/>
      <c r="DP363" s="18"/>
      <c r="DQ363" s="18"/>
      <c r="DR363" s="18"/>
      <c r="DS363" s="18"/>
      <c r="DT363" s="18"/>
      <c r="DU363" s="18"/>
      <c r="DV363" s="18"/>
      <c r="DW363" s="18"/>
      <c r="DX363" s="18"/>
      <c r="DY363" s="18"/>
      <c r="DZ363" s="18"/>
      <c r="EA363" s="18"/>
      <c r="EB363" s="18"/>
      <c r="EC363" s="18"/>
      <c r="ED363" s="18"/>
      <c r="EE363" s="18"/>
      <c r="EF363" s="18"/>
      <c r="EG363" s="18"/>
      <c r="EH363" s="18"/>
      <c r="EI363" s="18"/>
      <c r="EJ363" s="18"/>
      <c r="EK363" s="18"/>
      <c r="EL363" s="18"/>
      <c r="EM363" s="18"/>
      <c r="EN363" s="18"/>
      <c r="EO363" s="18"/>
      <c r="EP363" s="18"/>
      <c r="EQ363" s="18"/>
      <c r="ER363" s="18"/>
      <c r="ES363" s="18"/>
      <c r="ET363" s="18"/>
      <c r="EU363" s="18"/>
      <c r="EV363" s="18"/>
      <c r="EW363" s="18"/>
      <c r="EX363" s="18"/>
      <c r="EY363" s="18"/>
      <c r="EZ363" s="18"/>
      <c r="FA363" s="18"/>
      <c r="FB363" s="18"/>
      <c r="FC363" s="18"/>
      <c r="FD363" s="18"/>
      <c r="FE363" s="18"/>
      <c r="FF363" s="18"/>
      <c r="FG363" s="18"/>
      <c r="FH363" s="18"/>
      <c r="FI363" s="18"/>
      <c r="FJ363" s="18"/>
      <c r="FK363" s="18"/>
      <c r="FL363" s="18"/>
      <c r="FM363" s="18"/>
      <c r="FN363" s="18"/>
      <c r="FO363" s="18"/>
      <c r="FP363" s="18"/>
      <c r="FQ363" s="18"/>
      <c r="FR363" s="18"/>
      <c r="FS363" s="18"/>
      <c r="FT363" s="18"/>
      <c r="FU363" s="18"/>
      <c r="FV363" s="18"/>
      <c r="FW363" s="18"/>
      <c r="FX363" s="18"/>
      <c r="FY363" s="18"/>
      <c r="FZ363" s="18"/>
    </row>
    <row r="364" spans="1:182" ht="15">
      <c r="A364" s="18"/>
      <c r="B364" s="18"/>
      <c r="C364" s="18"/>
      <c r="D364" s="245"/>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c r="DU364" s="18"/>
      <c r="DV364" s="18"/>
      <c r="DW364" s="18"/>
      <c r="DX364" s="18"/>
      <c r="DY364" s="18"/>
      <c r="DZ364" s="18"/>
      <c r="EA364" s="18"/>
      <c r="EB364" s="18"/>
      <c r="EC364" s="18"/>
      <c r="ED364" s="18"/>
      <c r="EE364" s="18"/>
      <c r="EF364" s="18"/>
      <c r="EG364" s="18"/>
      <c r="EH364" s="18"/>
      <c r="EI364" s="18"/>
      <c r="EJ364" s="18"/>
      <c r="EK364" s="18"/>
      <c r="EL364" s="18"/>
      <c r="EM364" s="18"/>
      <c r="EN364" s="18"/>
      <c r="EO364" s="18"/>
      <c r="EP364" s="18"/>
      <c r="EQ364" s="18"/>
      <c r="ER364" s="18"/>
      <c r="ES364" s="18"/>
      <c r="ET364" s="18"/>
      <c r="EU364" s="18"/>
      <c r="EV364" s="18"/>
      <c r="EW364" s="18"/>
      <c r="EX364" s="18"/>
      <c r="EY364" s="18"/>
      <c r="EZ364" s="18"/>
      <c r="FA364" s="18"/>
      <c r="FB364" s="18"/>
      <c r="FC364" s="18"/>
      <c r="FD364" s="18"/>
      <c r="FE364" s="18"/>
      <c r="FF364" s="18"/>
      <c r="FG364" s="18"/>
      <c r="FH364" s="18"/>
      <c r="FI364" s="18"/>
      <c r="FJ364" s="18"/>
      <c r="FK364" s="18"/>
      <c r="FL364" s="18"/>
      <c r="FM364" s="18"/>
      <c r="FN364" s="18"/>
      <c r="FO364" s="18"/>
      <c r="FP364" s="18"/>
      <c r="FQ364" s="18"/>
      <c r="FR364" s="18"/>
      <c r="FS364" s="18"/>
      <c r="FT364" s="18"/>
      <c r="FU364" s="18"/>
      <c r="FV364" s="18"/>
      <c r="FW364" s="18"/>
      <c r="FX364" s="18"/>
      <c r="FY364" s="18"/>
      <c r="FZ364" s="18"/>
    </row>
    <row r="365" spans="1:182" ht="15">
      <c r="A365" s="18"/>
      <c r="B365" s="18"/>
      <c r="C365" s="18"/>
      <c r="D365" s="245"/>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c r="DZ365" s="18"/>
      <c r="EA365" s="18"/>
      <c r="EB365" s="18"/>
      <c r="EC365" s="18"/>
      <c r="ED365" s="18"/>
      <c r="EE365" s="18"/>
      <c r="EF365" s="18"/>
      <c r="EG365" s="18"/>
      <c r="EH365" s="18"/>
      <c r="EI365" s="18"/>
      <c r="EJ365" s="18"/>
      <c r="EK365" s="18"/>
      <c r="EL365" s="18"/>
      <c r="EM365" s="18"/>
      <c r="EN365" s="18"/>
      <c r="EO365" s="18"/>
      <c r="EP365" s="18"/>
      <c r="EQ365" s="18"/>
      <c r="ER365" s="18"/>
      <c r="ES365" s="18"/>
      <c r="ET365" s="18"/>
      <c r="EU365" s="18"/>
      <c r="EV365" s="18"/>
      <c r="EW365" s="18"/>
      <c r="EX365" s="18"/>
      <c r="EY365" s="18"/>
      <c r="EZ365" s="18"/>
      <c r="FA365" s="18"/>
      <c r="FB365" s="18"/>
      <c r="FC365" s="18"/>
      <c r="FD365" s="18"/>
      <c r="FE365" s="18"/>
      <c r="FF365" s="18"/>
      <c r="FG365" s="18"/>
      <c r="FH365" s="18"/>
      <c r="FI365" s="18"/>
      <c r="FJ365" s="18"/>
      <c r="FK365" s="18"/>
      <c r="FL365" s="18"/>
      <c r="FM365" s="18"/>
      <c r="FN365" s="18"/>
      <c r="FO365" s="18"/>
      <c r="FP365" s="18"/>
      <c r="FQ365" s="18"/>
      <c r="FR365" s="18"/>
      <c r="FS365" s="18"/>
      <c r="FT365" s="18"/>
      <c r="FU365" s="18"/>
      <c r="FV365" s="18"/>
      <c r="FW365" s="18"/>
      <c r="FX365" s="18"/>
      <c r="FY365" s="18"/>
      <c r="FZ365" s="18"/>
    </row>
    <row r="366" spans="1:182" ht="15">
      <c r="A366" s="18"/>
      <c r="B366" s="18"/>
      <c r="C366" s="18"/>
      <c r="D366" s="245"/>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8"/>
      <c r="EP366" s="18"/>
      <c r="EQ366" s="18"/>
      <c r="ER366" s="18"/>
      <c r="ES366" s="18"/>
      <c r="ET366" s="18"/>
      <c r="EU366" s="18"/>
      <c r="EV366" s="18"/>
      <c r="EW366" s="18"/>
      <c r="EX366" s="18"/>
      <c r="EY366" s="18"/>
      <c r="EZ366" s="18"/>
      <c r="FA366" s="18"/>
      <c r="FB366" s="18"/>
      <c r="FC366" s="18"/>
      <c r="FD366" s="18"/>
      <c r="FE366" s="18"/>
      <c r="FF366" s="18"/>
      <c r="FG366" s="18"/>
      <c r="FH366" s="18"/>
      <c r="FI366" s="18"/>
      <c r="FJ366" s="18"/>
      <c r="FK366" s="18"/>
      <c r="FL366" s="18"/>
      <c r="FM366" s="18"/>
      <c r="FN366" s="18"/>
      <c r="FO366" s="18"/>
      <c r="FP366" s="18"/>
      <c r="FQ366" s="18"/>
      <c r="FR366" s="18"/>
      <c r="FS366" s="18"/>
      <c r="FT366" s="18"/>
      <c r="FU366" s="18"/>
      <c r="FV366" s="18"/>
      <c r="FW366" s="18"/>
      <c r="FX366" s="18"/>
      <c r="FY366" s="18"/>
      <c r="FZ366" s="18"/>
    </row>
    <row r="367" spans="1:182" ht="15">
      <c r="A367" s="18"/>
      <c r="B367" s="18"/>
      <c r="C367" s="18"/>
      <c r="D367" s="245"/>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c r="DZ367" s="18"/>
      <c r="EA367" s="18"/>
      <c r="EB367" s="18"/>
      <c r="EC367" s="18"/>
      <c r="ED367" s="18"/>
      <c r="EE367" s="18"/>
      <c r="EF367" s="18"/>
      <c r="EG367" s="18"/>
      <c r="EH367" s="18"/>
      <c r="EI367" s="18"/>
      <c r="EJ367" s="18"/>
      <c r="EK367" s="18"/>
      <c r="EL367" s="18"/>
      <c r="EM367" s="18"/>
      <c r="EN367" s="18"/>
      <c r="EO367" s="18"/>
      <c r="EP367" s="18"/>
      <c r="EQ367" s="18"/>
      <c r="ER367" s="18"/>
      <c r="ES367" s="18"/>
      <c r="ET367" s="18"/>
      <c r="EU367" s="18"/>
      <c r="EV367" s="18"/>
      <c r="EW367" s="18"/>
      <c r="EX367" s="18"/>
      <c r="EY367" s="18"/>
      <c r="EZ367" s="18"/>
      <c r="FA367" s="18"/>
      <c r="FB367" s="18"/>
      <c r="FC367" s="18"/>
      <c r="FD367" s="18"/>
      <c r="FE367" s="18"/>
      <c r="FF367" s="18"/>
      <c r="FG367" s="18"/>
      <c r="FH367" s="18"/>
      <c r="FI367" s="18"/>
      <c r="FJ367" s="18"/>
      <c r="FK367" s="18"/>
      <c r="FL367" s="18"/>
      <c r="FM367" s="18"/>
      <c r="FN367" s="18"/>
      <c r="FO367" s="18"/>
      <c r="FP367" s="18"/>
      <c r="FQ367" s="18"/>
      <c r="FR367" s="18"/>
      <c r="FS367" s="18"/>
      <c r="FT367" s="18"/>
      <c r="FU367" s="18"/>
      <c r="FV367" s="18"/>
      <c r="FW367" s="18"/>
      <c r="FX367" s="18"/>
      <c r="FY367" s="18"/>
      <c r="FZ367" s="18"/>
    </row>
    <row r="368" spans="1:182" ht="15">
      <c r="A368" s="18"/>
      <c r="B368" s="18"/>
      <c r="C368" s="18"/>
      <c r="D368" s="245"/>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c r="DZ368" s="18"/>
      <c r="EA368" s="18"/>
      <c r="EB368" s="18"/>
      <c r="EC368" s="18"/>
      <c r="ED368" s="18"/>
      <c r="EE368" s="18"/>
      <c r="EF368" s="18"/>
      <c r="EG368" s="18"/>
      <c r="EH368" s="18"/>
      <c r="EI368" s="18"/>
      <c r="EJ368" s="18"/>
      <c r="EK368" s="18"/>
      <c r="EL368" s="18"/>
      <c r="EM368" s="18"/>
      <c r="EN368" s="18"/>
      <c r="EO368" s="18"/>
      <c r="EP368" s="18"/>
      <c r="EQ368" s="18"/>
      <c r="ER368" s="18"/>
      <c r="ES368" s="18"/>
      <c r="ET368" s="18"/>
      <c r="EU368" s="18"/>
      <c r="EV368" s="18"/>
      <c r="EW368" s="18"/>
      <c r="EX368" s="18"/>
      <c r="EY368" s="18"/>
      <c r="EZ368" s="18"/>
      <c r="FA368" s="18"/>
      <c r="FB368" s="18"/>
      <c r="FC368" s="18"/>
      <c r="FD368" s="18"/>
      <c r="FE368" s="18"/>
      <c r="FF368" s="18"/>
      <c r="FG368" s="18"/>
      <c r="FH368" s="18"/>
      <c r="FI368" s="18"/>
      <c r="FJ368" s="18"/>
      <c r="FK368" s="18"/>
      <c r="FL368" s="18"/>
      <c r="FM368" s="18"/>
      <c r="FN368" s="18"/>
      <c r="FO368" s="18"/>
      <c r="FP368" s="18"/>
      <c r="FQ368" s="18"/>
      <c r="FR368" s="18"/>
      <c r="FS368" s="18"/>
      <c r="FT368" s="18"/>
      <c r="FU368" s="18"/>
      <c r="FV368" s="18"/>
      <c r="FW368" s="18"/>
      <c r="FX368" s="18"/>
      <c r="FY368" s="18"/>
      <c r="FZ368" s="18"/>
    </row>
    <row r="369" spans="1:182" ht="15">
      <c r="A369" s="18"/>
      <c r="B369" s="18"/>
      <c r="C369" s="18"/>
      <c r="D369" s="245"/>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c r="DZ369" s="18"/>
      <c r="EA369" s="18"/>
      <c r="EB369" s="18"/>
      <c r="EC369" s="18"/>
      <c r="ED369" s="18"/>
      <c r="EE369" s="18"/>
      <c r="EF369" s="18"/>
      <c r="EG369" s="18"/>
      <c r="EH369" s="18"/>
      <c r="EI369" s="18"/>
      <c r="EJ369" s="18"/>
      <c r="EK369" s="18"/>
      <c r="EL369" s="18"/>
      <c r="EM369" s="18"/>
      <c r="EN369" s="18"/>
      <c r="EO369" s="18"/>
      <c r="EP369" s="18"/>
      <c r="EQ369" s="18"/>
      <c r="ER369" s="18"/>
      <c r="ES369" s="18"/>
      <c r="ET369" s="18"/>
      <c r="EU369" s="18"/>
      <c r="EV369" s="18"/>
      <c r="EW369" s="18"/>
      <c r="EX369" s="18"/>
      <c r="EY369" s="18"/>
      <c r="EZ369" s="18"/>
      <c r="FA369" s="18"/>
      <c r="FB369" s="18"/>
      <c r="FC369" s="18"/>
      <c r="FD369" s="18"/>
      <c r="FE369" s="18"/>
      <c r="FF369" s="18"/>
      <c r="FG369" s="18"/>
      <c r="FH369" s="18"/>
      <c r="FI369" s="18"/>
      <c r="FJ369" s="18"/>
      <c r="FK369" s="18"/>
      <c r="FL369" s="18"/>
      <c r="FM369" s="18"/>
      <c r="FN369" s="18"/>
      <c r="FO369" s="18"/>
      <c r="FP369" s="18"/>
      <c r="FQ369" s="18"/>
      <c r="FR369" s="18"/>
      <c r="FS369" s="18"/>
      <c r="FT369" s="18"/>
      <c r="FU369" s="18"/>
      <c r="FV369" s="18"/>
      <c r="FW369" s="18"/>
      <c r="FX369" s="18"/>
      <c r="FY369" s="18"/>
      <c r="FZ369" s="18"/>
    </row>
    <row r="370" spans="1:182" ht="15">
      <c r="A370" s="18"/>
      <c r="B370" s="18"/>
      <c r="C370" s="18"/>
      <c r="D370" s="245"/>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c r="DU370" s="18"/>
      <c r="DV370" s="18"/>
      <c r="DW370" s="18"/>
      <c r="DX370" s="18"/>
      <c r="DY370" s="18"/>
      <c r="DZ370" s="18"/>
      <c r="EA370" s="18"/>
      <c r="EB370" s="18"/>
      <c r="EC370" s="18"/>
      <c r="ED370" s="18"/>
      <c r="EE370" s="18"/>
      <c r="EF370" s="18"/>
      <c r="EG370" s="18"/>
      <c r="EH370" s="18"/>
      <c r="EI370" s="18"/>
      <c r="EJ370" s="18"/>
      <c r="EK370" s="18"/>
      <c r="EL370" s="18"/>
      <c r="EM370" s="18"/>
      <c r="EN370" s="18"/>
      <c r="EO370" s="18"/>
      <c r="EP370" s="18"/>
      <c r="EQ370" s="18"/>
      <c r="ER370" s="18"/>
      <c r="ES370" s="18"/>
      <c r="ET370" s="18"/>
      <c r="EU370" s="18"/>
      <c r="EV370" s="18"/>
      <c r="EW370" s="18"/>
      <c r="EX370" s="18"/>
      <c r="EY370" s="18"/>
      <c r="EZ370" s="18"/>
      <c r="FA370" s="18"/>
      <c r="FB370" s="18"/>
      <c r="FC370" s="18"/>
      <c r="FD370" s="18"/>
      <c r="FE370" s="18"/>
      <c r="FF370" s="18"/>
      <c r="FG370" s="18"/>
      <c r="FH370" s="18"/>
      <c r="FI370" s="18"/>
      <c r="FJ370" s="18"/>
      <c r="FK370" s="18"/>
      <c r="FL370" s="18"/>
      <c r="FM370" s="18"/>
      <c r="FN370" s="18"/>
      <c r="FO370" s="18"/>
      <c r="FP370" s="18"/>
      <c r="FQ370" s="18"/>
      <c r="FR370" s="18"/>
      <c r="FS370" s="18"/>
      <c r="FT370" s="18"/>
      <c r="FU370" s="18"/>
      <c r="FV370" s="18"/>
      <c r="FW370" s="18"/>
      <c r="FX370" s="18"/>
      <c r="FY370" s="18"/>
      <c r="FZ370" s="18"/>
    </row>
    <row r="371" spans="1:182" ht="15">
      <c r="A371" s="18"/>
      <c r="B371" s="18"/>
      <c r="C371" s="18"/>
      <c r="D371" s="245"/>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c r="DZ371" s="18"/>
      <c r="EA371" s="18"/>
      <c r="EB371" s="18"/>
      <c r="EC371" s="18"/>
      <c r="ED371" s="18"/>
      <c r="EE371" s="18"/>
      <c r="EF371" s="18"/>
      <c r="EG371" s="18"/>
      <c r="EH371" s="18"/>
      <c r="EI371" s="18"/>
      <c r="EJ371" s="18"/>
      <c r="EK371" s="18"/>
      <c r="EL371" s="18"/>
      <c r="EM371" s="18"/>
      <c r="EN371" s="18"/>
      <c r="EO371" s="18"/>
      <c r="EP371" s="18"/>
      <c r="EQ371" s="18"/>
      <c r="ER371" s="18"/>
      <c r="ES371" s="18"/>
      <c r="ET371" s="18"/>
      <c r="EU371" s="18"/>
      <c r="EV371" s="18"/>
      <c r="EW371" s="18"/>
      <c r="EX371" s="18"/>
      <c r="EY371" s="18"/>
      <c r="EZ371" s="18"/>
      <c r="FA371" s="18"/>
      <c r="FB371" s="18"/>
      <c r="FC371" s="18"/>
      <c r="FD371" s="18"/>
      <c r="FE371" s="18"/>
      <c r="FF371" s="18"/>
      <c r="FG371" s="18"/>
      <c r="FH371" s="18"/>
      <c r="FI371" s="18"/>
      <c r="FJ371" s="18"/>
      <c r="FK371" s="18"/>
      <c r="FL371" s="18"/>
      <c r="FM371" s="18"/>
      <c r="FN371" s="18"/>
      <c r="FO371" s="18"/>
      <c r="FP371" s="18"/>
      <c r="FQ371" s="18"/>
      <c r="FR371" s="18"/>
      <c r="FS371" s="18"/>
      <c r="FT371" s="18"/>
      <c r="FU371" s="18"/>
      <c r="FV371" s="18"/>
      <c r="FW371" s="18"/>
      <c r="FX371" s="18"/>
      <c r="FY371" s="18"/>
      <c r="FZ371" s="18"/>
    </row>
    <row r="372" spans="1:182" ht="15">
      <c r="A372" s="18"/>
      <c r="B372" s="18"/>
      <c r="C372" s="18"/>
      <c r="D372" s="245"/>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c r="DZ372" s="18"/>
      <c r="EA372" s="18"/>
      <c r="EB372" s="18"/>
      <c r="EC372" s="18"/>
      <c r="ED372" s="18"/>
      <c r="EE372" s="18"/>
      <c r="EF372" s="18"/>
      <c r="EG372" s="18"/>
      <c r="EH372" s="18"/>
      <c r="EI372" s="18"/>
      <c r="EJ372" s="18"/>
      <c r="EK372" s="18"/>
      <c r="EL372" s="18"/>
      <c r="EM372" s="18"/>
      <c r="EN372" s="18"/>
      <c r="EO372" s="18"/>
      <c r="EP372" s="18"/>
      <c r="EQ372" s="18"/>
      <c r="ER372" s="18"/>
      <c r="ES372" s="18"/>
      <c r="ET372" s="18"/>
      <c r="EU372" s="18"/>
      <c r="EV372" s="18"/>
      <c r="EW372" s="18"/>
      <c r="EX372" s="18"/>
      <c r="EY372" s="18"/>
      <c r="EZ372" s="18"/>
      <c r="FA372" s="18"/>
      <c r="FB372" s="18"/>
      <c r="FC372" s="18"/>
      <c r="FD372" s="18"/>
      <c r="FE372" s="18"/>
      <c r="FF372" s="18"/>
      <c r="FG372" s="18"/>
      <c r="FH372" s="18"/>
      <c r="FI372" s="18"/>
      <c r="FJ372" s="18"/>
      <c r="FK372" s="18"/>
      <c r="FL372" s="18"/>
      <c r="FM372" s="18"/>
      <c r="FN372" s="18"/>
      <c r="FO372" s="18"/>
      <c r="FP372" s="18"/>
      <c r="FQ372" s="18"/>
      <c r="FR372" s="18"/>
      <c r="FS372" s="18"/>
      <c r="FT372" s="18"/>
      <c r="FU372" s="18"/>
      <c r="FV372" s="18"/>
      <c r="FW372" s="18"/>
      <c r="FX372" s="18"/>
      <c r="FY372" s="18"/>
      <c r="FZ372" s="18"/>
    </row>
    <row r="373" spans="1:182" ht="15">
      <c r="A373" s="18"/>
      <c r="B373" s="18"/>
      <c r="C373" s="18"/>
      <c r="D373" s="245"/>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c r="DZ373" s="18"/>
      <c r="EA373" s="18"/>
      <c r="EB373" s="18"/>
      <c r="EC373" s="18"/>
      <c r="ED373" s="18"/>
      <c r="EE373" s="18"/>
      <c r="EF373" s="18"/>
      <c r="EG373" s="18"/>
      <c r="EH373" s="18"/>
      <c r="EI373" s="18"/>
      <c r="EJ373" s="18"/>
      <c r="EK373" s="18"/>
      <c r="EL373" s="18"/>
      <c r="EM373" s="18"/>
      <c r="EN373" s="18"/>
      <c r="EO373" s="18"/>
      <c r="EP373" s="18"/>
      <c r="EQ373" s="18"/>
      <c r="ER373" s="18"/>
      <c r="ES373" s="18"/>
      <c r="ET373" s="18"/>
      <c r="EU373" s="18"/>
      <c r="EV373" s="18"/>
      <c r="EW373" s="18"/>
      <c r="EX373" s="18"/>
      <c r="EY373" s="18"/>
      <c r="EZ373" s="18"/>
      <c r="FA373" s="18"/>
      <c r="FB373" s="18"/>
      <c r="FC373" s="18"/>
      <c r="FD373" s="18"/>
      <c r="FE373" s="18"/>
      <c r="FF373" s="18"/>
      <c r="FG373" s="18"/>
      <c r="FH373" s="18"/>
      <c r="FI373" s="18"/>
      <c r="FJ373" s="18"/>
      <c r="FK373" s="18"/>
      <c r="FL373" s="18"/>
      <c r="FM373" s="18"/>
      <c r="FN373" s="18"/>
      <c r="FO373" s="18"/>
      <c r="FP373" s="18"/>
      <c r="FQ373" s="18"/>
      <c r="FR373" s="18"/>
      <c r="FS373" s="18"/>
      <c r="FT373" s="18"/>
      <c r="FU373" s="18"/>
      <c r="FV373" s="18"/>
      <c r="FW373" s="18"/>
      <c r="FX373" s="18"/>
      <c r="FY373" s="18"/>
      <c r="FZ373" s="18"/>
    </row>
    <row r="374" spans="1:182" ht="15">
      <c r="A374" s="18"/>
      <c r="B374" s="18"/>
      <c r="C374" s="18"/>
      <c r="D374" s="245"/>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c r="DZ374" s="18"/>
      <c r="EA374" s="18"/>
      <c r="EB374" s="18"/>
      <c r="EC374" s="18"/>
      <c r="ED374" s="18"/>
      <c r="EE374" s="18"/>
      <c r="EF374" s="18"/>
      <c r="EG374" s="18"/>
      <c r="EH374" s="18"/>
      <c r="EI374" s="18"/>
      <c r="EJ374" s="18"/>
      <c r="EK374" s="18"/>
      <c r="EL374" s="18"/>
      <c r="EM374" s="18"/>
      <c r="EN374" s="18"/>
      <c r="EO374" s="18"/>
      <c r="EP374" s="18"/>
      <c r="EQ374" s="18"/>
      <c r="ER374" s="18"/>
      <c r="ES374" s="18"/>
      <c r="ET374" s="18"/>
      <c r="EU374" s="18"/>
      <c r="EV374" s="18"/>
      <c r="EW374" s="18"/>
      <c r="EX374" s="18"/>
      <c r="EY374" s="18"/>
      <c r="EZ374" s="18"/>
      <c r="FA374" s="18"/>
      <c r="FB374" s="18"/>
      <c r="FC374" s="18"/>
      <c r="FD374" s="18"/>
      <c r="FE374" s="18"/>
      <c r="FF374" s="18"/>
      <c r="FG374" s="18"/>
      <c r="FH374" s="18"/>
      <c r="FI374" s="18"/>
      <c r="FJ374" s="18"/>
      <c r="FK374" s="18"/>
      <c r="FL374" s="18"/>
      <c r="FM374" s="18"/>
      <c r="FN374" s="18"/>
      <c r="FO374" s="18"/>
      <c r="FP374" s="18"/>
      <c r="FQ374" s="18"/>
      <c r="FR374" s="18"/>
      <c r="FS374" s="18"/>
      <c r="FT374" s="18"/>
      <c r="FU374" s="18"/>
      <c r="FV374" s="18"/>
      <c r="FW374" s="18"/>
      <c r="FX374" s="18"/>
      <c r="FY374" s="18"/>
      <c r="FZ374" s="18"/>
    </row>
    <row r="375" spans="1:182" ht="15">
      <c r="A375" s="18"/>
      <c r="B375" s="18"/>
      <c r="C375" s="18"/>
      <c r="D375" s="245"/>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c r="EO375" s="18"/>
      <c r="EP375" s="18"/>
      <c r="EQ375" s="18"/>
      <c r="ER375" s="18"/>
      <c r="ES375" s="18"/>
      <c r="ET375" s="18"/>
      <c r="EU375" s="18"/>
      <c r="EV375" s="18"/>
      <c r="EW375" s="18"/>
      <c r="EX375" s="18"/>
      <c r="EY375" s="18"/>
      <c r="EZ375" s="18"/>
      <c r="FA375" s="18"/>
      <c r="FB375" s="18"/>
      <c r="FC375" s="18"/>
      <c r="FD375" s="18"/>
      <c r="FE375" s="18"/>
      <c r="FF375" s="18"/>
      <c r="FG375" s="18"/>
      <c r="FH375" s="18"/>
      <c r="FI375" s="18"/>
      <c r="FJ375" s="18"/>
      <c r="FK375" s="18"/>
      <c r="FL375" s="18"/>
      <c r="FM375" s="18"/>
      <c r="FN375" s="18"/>
      <c r="FO375" s="18"/>
      <c r="FP375" s="18"/>
      <c r="FQ375" s="18"/>
      <c r="FR375" s="18"/>
      <c r="FS375" s="18"/>
      <c r="FT375" s="18"/>
      <c r="FU375" s="18"/>
      <c r="FV375" s="18"/>
      <c r="FW375" s="18"/>
      <c r="FX375" s="18"/>
      <c r="FY375" s="18"/>
      <c r="FZ375" s="18"/>
    </row>
    <row r="376" spans="1:182" ht="15">
      <c r="A376" s="18"/>
      <c r="B376" s="18"/>
      <c r="C376" s="18"/>
      <c r="D376" s="245"/>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c r="EW376" s="18"/>
      <c r="EX376" s="18"/>
      <c r="EY376" s="18"/>
      <c r="EZ376" s="18"/>
      <c r="FA376" s="18"/>
      <c r="FB376" s="18"/>
      <c r="FC376" s="18"/>
      <c r="FD376" s="18"/>
      <c r="FE376" s="18"/>
      <c r="FF376" s="18"/>
      <c r="FG376" s="18"/>
      <c r="FH376" s="18"/>
      <c r="FI376" s="18"/>
      <c r="FJ376" s="18"/>
      <c r="FK376" s="18"/>
      <c r="FL376" s="18"/>
      <c r="FM376" s="18"/>
      <c r="FN376" s="18"/>
      <c r="FO376" s="18"/>
      <c r="FP376" s="18"/>
      <c r="FQ376" s="18"/>
      <c r="FR376" s="18"/>
      <c r="FS376" s="18"/>
      <c r="FT376" s="18"/>
      <c r="FU376" s="18"/>
      <c r="FV376" s="18"/>
      <c r="FW376" s="18"/>
      <c r="FX376" s="18"/>
      <c r="FY376" s="18"/>
      <c r="FZ376" s="18"/>
    </row>
    <row r="377" spans="1:182" ht="15">
      <c r="A377" s="18"/>
      <c r="B377" s="18"/>
      <c r="C377" s="18"/>
      <c r="D377" s="245"/>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c r="EW377" s="18"/>
      <c r="EX377" s="18"/>
      <c r="EY377" s="18"/>
      <c r="EZ377" s="18"/>
      <c r="FA377" s="18"/>
      <c r="FB377" s="18"/>
      <c r="FC377" s="18"/>
      <c r="FD377" s="18"/>
      <c r="FE377" s="18"/>
      <c r="FF377" s="18"/>
      <c r="FG377" s="18"/>
      <c r="FH377" s="18"/>
      <c r="FI377" s="18"/>
      <c r="FJ377" s="18"/>
      <c r="FK377" s="18"/>
      <c r="FL377" s="18"/>
      <c r="FM377" s="18"/>
      <c r="FN377" s="18"/>
      <c r="FO377" s="18"/>
      <c r="FP377" s="18"/>
      <c r="FQ377" s="18"/>
      <c r="FR377" s="18"/>
      <c r="FS377" s="18"/>
      <c r="FT377" s="18"/>
      <c r="FU377" s="18"/>
      <c r="FV377" s="18"/>
      <c r="FW377" s="18"/>
      <c r="FX377" s="18"/>
      <c r="FY377" s="18"/>
      <c r="FZ377" s="18"/>
    </row>
    <row r="378" spans="1:182" ht="15">
      <c r="A378" s="18"/>
      <c r="B378" s="18"/>
      <c r="C378" s="18"/>
      <c r="D378" s="245"/>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c r="FV378" s="18"/>
      <c r="FW378" s="18"/>
      <c r="FX378" s="18"/>
      <c r="FY378" s="18"/>
      <c r="FZ378" s="18"/>
    </row>
    <row r="379" spans="1:182" ht="15">
      <c r="A379" s="18"/>
      <c r="B379" s="18"/>
      <c r="C379" s="18"/>
      <c r="D379" s="245"/>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c r="EW379" s="18"/>
      <c r="EX379" s="18"/>
      <c r="EY379" s="18"/>
      <c r="EZ379" s="18"/>
      <c r="FA379" s="18"/>
      <c r="FB379" s="18"/>
      <c r="FC379" s="18"/>
      <c r="FD379" s="18"/>
      <c r="FE379" s="18"/>
      <c r="FF379" s="18"/>
      <c r="FG379" s="18"/>
      <c r="FH379" s="18"/>
      <c r="FI379" s="18"/>
      <c r="FJ379" s="18"/>
      <c r="FK379" s="18"/>
      <c r="FL379" s="18"/>
      <c r="FM379" s="18"/>
      <c r="FN379" s="18"/>
      <c r="FO379" s="18"/>
      <c r="FP379" s="18"/>
      <c r="FQ379" s="18"/>
      <c r="FR379" s="18"/>
      <c r="FS379" s="18"/>
      <c r="FT379" s="18"/>
      <c r="FU379" s="18"/>
      <c r="FV379" s="18"/>
      <c r="FW379" s="18"/>
      <c r="FX379" s="18"/>
      <c r="FY379" s="18"/>
      <c r="FZ379" s="18"/>
    </row>
    <row r="380" spans="1:182" ht="15">
      <c r="A380" s="18"/>
      <c r="B380" s="18"/>
      <c r="C380" s="18"/>
      <c r="D380" s="245"/>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c r="EO380" s="18"/>
      <c r="EP380" s="18"/>
      <c r="EQ380" s="18"/>
      <c r="ER380" s="18"/>
      <c r="ES380" s="18"/>
      <c r="ET380" s="18"/>
      <c r="EU380" s="18"/>
      <c r="EV380" s="18"/>
      <c r="EW380" s="18"/>
      <c r="EX380" s="18"/>
      <c r="EY380" s="18"/>
      <c r="EZ380" s="18"/>
      <c r="FA380" s="18"/>
      <c r="FB380" s="18"/>
      <c r="FC380" s="18"/>
      <c r="FD380" s="18"/>
      <c r="FE380" s="18"/>
      <c r="FF380" s="18"/>
      <c r="FG380" s="18"/>
      <c r="FH380" s="18"/>
      <c r="FI380" s="18"/>
      <c r="FJ380" s="18"/>
      <c r="FK380" s="18"/>
      <c r="FL380" s="18"/>
      <c r="FM380" s="18"/>
      <c r="FN380" s="18"/>
      <c r="FO380" s="18"/>
      <c r="FP380" s="18"/>
      <c r="FQ380" s="18"/>
      <c r="FR380" s="18"/>
      <c r="FS380" s="18"/>
      <c r="FT380" s="18"/>
      <c r="FU380" s="18"/>
      <c r="FV380" s="18"/>
      <c r="FW380" s="18"/>
      <c r="FX380" s="18"/>
      <c r="FY380" s="18"/>
      <c r="FZ380" s="18"/>
    </row>
    <row r="381" spans="1:182" ht="15">
      <c r="A381" s="18"/>
      <c r="B381" s="18"/>
      <c r="C381" s="18"/>
      <c r="D381" s="245"/>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c r="EW381" s="18"/>
      <c r="EX381" s="18"/>
      <c r="EY381" s="18"/>
      <c r="EZ381" s="18"/>
      <c r="FA381" s="18"/>
      <c r="FB381" s="18"/>
      <c r="FC381" s="18"/>
      <c r="FD381" s="18"/>
      <c r="FE381" s="18"/>
      <c r="FF381" s="18"/>
      <c r="FG381" s="18"/>
      <c r="FH381" s="18"/>
      <c r="FI381" s="18"/>
      <c r="FJ381" s="18"/>
      <c r="FK381" s="18"/>
      <c r="FL381" s="18"/>
      <c r="FM381" s="18"/>
      <c r="FN381" s="18"/>
      <c r="FO381" s="18"/>
      <c r="FP381" s="18"/>
      <c r="FQ381" s="18"/>
      <c r="FR381" s="18"/>
      <c r="FS381" s="18"/>
      <c r="FT381" s="18"/>
      <c r="FU381" s="18"/>
      <c r="FV381" s="18"/>
      <c r="FW381" s="18"/>
      <c r="FX381" s="18"/>
      <c r="FY381" s="18"/>
      <c r="FZ381" s="18"/>
    </row>
    <row r="382" spans="1:182" ht="15">
      <c r="A382" s="18"/>
      <c r="B382" s="18"/>
      <c r="C382" s="18"/>
      <c r="D382" s="245"/>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c r="EW382" s="18"/>
      <c r="EX382" s="18"/>
      <c r="EY382" s="18"/>
      <c r="EZ382" s="18"/>
      <c r="FA382" s="18"/>
      <c r="FB382" s="18"/>
      <c r="FC382" s="18"/>
      <c r="FD382" s="18"/>
      <c r="FE382" s="18"/>
      <c r="FF382" s="18"/>
      <c r="FG382" s="18"/>
      <c r="FH382" s="18"/>
      <c r="FI382" s="18"/>
      <c r="FJ382" s="18"/>
      <c r="FK382" s="18"/>
      <c r="FL382" s="18"/>
      <c r="FM382" s="18"/>
      <c r="FN382" s="18"/>
      <c r="FO382" s="18"/>
      <c r="FP382" s="18"/>
      <c r="FQ382" s="18"/>
      <c r="FR382" s="18"/>
      <c r="FS382" s="18"/>
      <c r="FT382" s="18"/>
      <c r="FU382" s="18"/>
      <c r="FV382" s="18"/>
      <c r="FW382" s="18"/>
      <c r="FX382" s="18"/>
      <c r="FY382" s="18"/>
      <c r="FZ382" s="18"/>
    </row>
    <row r="383" spans="1:182" ht="15">
      <c r="A383" s="18"/>
      <c r="B383" s="18"/>
      <c r="C383" s="18"/>
      <c r="D383" s="245"/>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c r="DZ383" s="18"/>
      <c r="EA383" s="18"/>
      <c r="EB383" s="18"/>
      <c r="EC383" s="18"/>
      <c r="ED383" s="18"/>
      <c r="EE383" s="18"/>
      <c r="EF383" s="18"/>
      <c r="EG383" s="18"/>
      <c r="EH383" s="18"/>
      <c r="EI383" s="18"/>
      <c r="EJ383" s="18"/>
      <c r="EK383" s="18"/>
      <c r="EL383" s="18"/>
      <c r="EM383" s="18"/>
      <c r="EN383" s="18"/>
      <c r="EO383" s="18"/>
      <c r="EP383" s="18"/>
      <c r="EQ383" s="18"/>
      <c r="ER383" s="18"/>
      <c r="ES383" s="18"/>
      <c r="ET383" s="18"/>
      <c r="EU383" s="18"/>
      <c r="EV383" s="18"/>
      <c r="EW383" s="18"/>
      <c r="EX383" s="18"/>
      <c r="EY383" s="18"/>
      <c r="EZ383" s="18"/>
      <c r="FA383" s="18"/>
      <c r="FB383" s="18"/>
      <c r="FC383" s="18"/>
      <c r="FD383" s="18"/>
      <c r="FE383" s="18"/>
      <c r="FF383" s="18"/>
      <c r="FG383" s="18"/>
      <c r="FH383" s="18"/>
      <c r="FI383" s="18"/>
      <c r="FJ383" s="18"/>
      <c r="FK383" s="18"/>
      <c r="FL383" s="18"/>
      <c r="FM383" s="18"/>
      <c r="FN383" s="18"/>
      <c r="FO383" s="18"/>
      <c r="FP383" s="18"/>
      <c r="FQ383" s="18"/>
      <c r="FR383" s="18"/>
      <c r="FS383" s="18"/>
      <c r="FT383" s="18"/>
      <c r="FU383" s="18"/>
      <c r="FV383" s="18"/>
      <c r="FW383" s="18"/>
      <c r="FX383" s="18"/>
      <c r="FY383" s="18"/>
      <c r="FZ383" s="18"/>
    </row>
    <row r="384" spans="1:182" ht="15">
      <c r="A384" s="18"/>
      <c r="B384" s="18"/>
      <c r="C384" s="18"/>
      <c r="D384" s="245"/>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c r="DZ384" s="18"/>
      <c r="EA384" s="18"/>
      <c r="EB384" s="18"/>
      <c r="EC384" s="18"/>
      <c r="ED384" s="18"/>
      <c r="EE384" s="18"/>
      <c r="EF384" s="18"/>
      <c r="EG384" s="18"/>
      <c r="EH384" s="18"/>
      <c r="EI384" s="18"/>
      <c r="EJ384" s="18"/>
      <c r="EK384" s="18"/>
      <c r="EL384" s="18"/>
      <c r="EM384" s="18"/>
      <c r="EN384" s="18"/>
      <c r="EO384" s="18"/>
      <c r="EP384" s="18"/>
      <c r="EQ384" s="18"/>
      <c r="ER384" s="18"/>
      <c r="ES384" s="18"/>
      <c r="ET384" s="18"/>
      <c r="EU384" s="18"/>
      <c r="EV384" s="18"/>
      <c r="EW384" s="18"/>
      <c r="EX384" s="18"/>
      <c r="EY384" s="18"/>
      <c r="EZ384" s="18"/>
      <c r="FA384" s="18"/>
      <c r="FB384" s="18"/>
      <c r="FC384" s="18"/>
      <c r="FD384" s="18"/>
      <c r="FE384" s="18"/>
      <c r="FF384" s="18"/>
      <c r="FG384" s="18"/>
      <c r="FH384" s="18"/>
      <c r="FI384" s="18"/>
      <c r="FJ384" s="18"/>
      <c r="FK384" s="18"/>
      <c r="FL384" s="18"/>
      <c r="FM384" s="18"/>
      <c r="FN384" s="18"/>
      <c r="FO384" s="18"/>
      <c r="FP384" s="18"/>
      <c r="FQ384" s="18"/>
      <c r="FR384" s="18"/>
      <c r="FS384" s="18"/>
      <c r="FT384" s="18"/>
      <c r="FU384" s="18"/>
      <c r="FV384" s="18"/>
      <c r="FW384" s="18"/>
      <c r="FX384" s="18"/>
      <c r="FY384" s="18"/>
      <c r="FZ384" s="18"/>
    </row>
    <row r="385" spans="1:182" ht="15">
      <c r="A385" s="18"/>
      <c r="B385" s="18"/>
      <c r="C385" s="18"/>
      <c r="D385" s="245"/>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c r="DU385" s="18"/>
      <c r="DV385" s="18"/>
      <c r="DW385" s="18"/>
      <c r="DX385" s="18"/>
      <c r="DY385" s="18"/>
      <c r="DZ385" s="18"/>
      <c r="EA385" s="18"/>
      <c r="EB385" s="18"/>
      <c r="EC385" s="18"/>
      <c r="ED385" s="18"/>
      <c r="EE385" s="18"/>
      <c r="EF385" s="18"/>
      <c r="EG385" s="18"/>
      <c r="EH385" s="18"/>
      <c r="EI385" s="18"/>
      <c r="EJ385" s="18"/>
      <c r="EK385" s="18"/>
      <c r="EL385" s="18"/>
      <c r="EM385" s="18"/>
      <c r="EN385" s="18"/>
      <c r="EO385" s="18"/>
      <c r="EP385" s="18"/>
      <c r="EQ385" s="18"/>
      <c r="ER385" s="18"/>
      <c r="ES385" s="18"/>
      <c r="ET385" s="18"/>
      <c r="EU385" s="18"/>
      <c r="EV385" s="18"/>
      <c r="EW385" s="18"/>
      <c r="EX385" s="18"/>
      <c r="EY385" s="18"/>
      <c r="EZ385" s="18"/>
      <c r="FA385" s="18"/>
      <c r="FB385" s="18"/>
      <c r="FC385" s="18"/>
      <c r="FD385" s="18"/>
      <c r="FE385" s="18"/>
      <c r="FF385" s="18"/>
      <c r="FG385" s="18"/>
      <c r="FH385" s="18"/>
      <c r="FI385" s="18"/>
      <c r="FJ385" s="18"/>
      <c r="FK385" s="18"/>
      <c r="FL385" s="18"/>
      <c r="FM385" s="18"/>
      <c r="FN385" s="18"/>
      <c r="FO385" s="18"/>
      <c r="FP385" s="18"/>
      <c r="FQ385" s="18"/>
      <c r="FR385" s="18"/>
      <c r="FS385" s="18"/>
      <c r="FT385" s="18"/>
      <c r="FU385" s="18"/>
      <c r="FV385" s="18"/>
      <c r="FW385" s="18"/>
      <c r="FX385" s="18"/>
      <c r="FY385" s="18"/>
      <c r="FZ385" s="18"/>
    </row>
    <row r="386" spans="1:182" ht="15">
      <c r="A386" s="18"/>
      <c r="B386" s="18"/>
      <c r="C386" s="18"/>
      <c r="D386" s="245"/>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8"/>
      <c r="EP386" s="18"/>
      <c r="EQ386" s="18"/>
      <c r="ER386" s="18"/>
      <c r="ES386" s="18"/>
      <c r="ET386" s="18"/>
      <c r="EU386" s="18"/>
      <c r="EV386" s="18"/>
      <c r="EW386" s="18"/>
      <c r="EX386" s="18"/>
      <c r="EY386" s="18"/>
      <c r="EZ386" s="18"/>
      <c r="FA386" s="18"/>
      <c r="FB386" s="18"/>
      <c r="FC386" s="18"/>
      <c r="FD386" s="18"/>
      <c r="FE386" s="18"/>
      <c r="FF386" s="18"/>
      <c r="FG386" s="18"/>
      <c r="FH386" s="18"/>
      <c r="FI386" s="18"/>
      <c r="FJ386" s="18"/>
      <c r="FK386" s="18"/>
      <c r="FL386" s="18"/>
      <c r="FM386" s="18"/>
      <c r="FN386" s="18"/>
      <c r="FO386" s="18"/>
      <c r="FP386" s="18"/>
      <c r="FQ386" s="18"/>
      <c r="FR386" s="18"/>
      <c r="FS386" s="18"/>
      <c r="FT386" s="18"/>
      <c r="FU386" s="18"/>
      <c r="FV386" s="18"/>
      <c r="FW386" s="18"/>
      <c r="FX386" s="18"/>
      <c r="FY386" s="18"/>
      <c r="FZ386" s="18"/>
    </row>
    <row r="387" spans="1:182" ht="15">
      <c r="A387" s="18"/>
      <c r="B387" s="18"/>
      <c r="C387" s="18"/>
      <c r="D387" s="245"/>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c r="DZ387" s="18"/>
      <c r="EA387" s="18"/>
      <c r="EB387" s="18"/>
      <c r="EC387" s="18"/>
      <c r="ED387" s="18"/>
      <c r="EE387" s="18"/>
      <c r="EF387" s="18"/>
      <c r="EG387" s="18"/>
      <c r="EH387" s="18"/>
      <c r="EI387" s="18"/>
      <c r="EJ387" s="18"/>
      <c r="EK387" s="18"/>
      <c r="EL387" s="18"/>
      <c r="EM387" s="18"/>
      <c r="EN387" s="18"/>
      <c r="EO387" s="18"/>
      <c r="EP387" s="18"/>
      <c r="EQ387" s="18"/>
      <c r="ER387" s="18"/>
      <c r="ES387" s="18"/>
      <c r="ET387" s="18"/>
      <c r="EU387" s="18"/>
      <c r="EV387" s="18"/>
      <c r="EW387" s="18"/>
      <c r="EX387" s="18"/>
      <c r="EY387" s="18"/>
      <c r="EZ387" s="18"/>
      <c r="FA387" s="18"/>
      <c r="FB387" s="18"/>
      <c r="FC387" s="18"/>
      <c r="FD387" s="18"/>
      <c r="FE387" s="18"/>
      <c r="FF387" s="18"/>
      <c r="FG387" s="18"/>
      <c r="FH387" s="18"/>
      <c r="FI387" s="18"/>
      <c r="FJ387" s="18"/>
      <c r="FK387" s="18"/>
      <c r="FL387" s="18"/>
      <c r="FM387" s="18"/>
      <c r="FN387" s="18"/>
      <c r="FO387" s="18"/>
      <c r="FP387" s="18"/>
      <c r="FQ387" s="18"/>
      <c r="FR387" s="18"/>
      <c r="FS387" s="18"/>
      <c r="FT387" s="18"/>
      <c r="FU387" s="18"/>
      <c r="FV387" s="18"/>
      <c r="FW387" s="18"/>
      <c r="FX387" s="18"/>
      <c r="FY387" s="18"/>
      <c r="FZ387" s="18"/>
    </row>
    <row r="388" spans="1:182" ht="15">
      <c r="A388" s="18"/>
      <c r="B388" s="18"/>
      <c r="C388" s="18"/>
      <c r="D388" s="245"/>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c r="DZ388" s="18"/>
      <c r="EA388" s="18"/>
      <c r="EB388" s="18"/>
      <c r="EC388" s="18"/>
      <c r="ED388" s="18"/>
      <c r="EE388" s="18"/>
      <c r="EF388" s="18"/>
      <c r="EG388" s="18"/>
      <c r="EH388" s="18"/>
      <c r="EI388" s="18"/>
      <c r="EJ388" s="18"/>
      <c r="EK388" s="18"/>
      <c r="EL388" s="18"/>
      <c r="EM388" s="18"/>
      <c r="EN388" s="18"/>
      <c r="EO388" s="18"/>
      <c r="EP388" s="18"/>
      <c r="EQ388" s="18"/>
      <c r="ER388" s="18"/>
      <c r="ES388" s="18"/>
      <c r="ET388" s="18"/>
      <c r="EU388" s="18"/>
      <c r="EV388" s="18"/>
      <c r="EW388" s="18"/>
      <c r="EX388" s="18"/>
      <c r="EY388" s="18"/>
      <c r="EZ388" s="18"/>
      <c r="FA388" s="18"/>
      <c r="FB388" s="18"/>
      <c r="FC388" s="18"/>
      <c r="FD388" s="18"/>
      <c r="FE388" s="18"/>
      <c r="FF388" s="18"/>
      <c r="FG388" s="18"/>
      <c r="FH388" s="18"/>
      <c r="FI388" s="18"/>
      <c r="FJ388" s="18"/>
      <c r="FK388" s="18"/>
      <c r="FL388" s="18"/>
      <c r="FM388" s="18"/>
      <c r="FN388" s="18"/>
      <c r="FO388" s="18"/>
      <c r="FP388" s="18"/>
      <c r="FQ388" s="18"/>
      <c r="FR388" s="18"/>
      <c r="FS388" s="18"/>
      <c r="FT388" s="18"/>
      <c r="FU388" s="18"/>
      <c r="FV388" s="18"/>
      <c r="FW388" s="18"/>
      <c r="FX388" s="18"/>
      <c r="FY388" s="18"/>
      <c r="FZ388" s="18"/>
    </row>
    <row r="389" spans="1:182" ht="15">
      <c r="A389" s="18"/>
      <c r="B389" s="18"/>
      <c r="C389" s="18"/>
      <c r="D389" s="245"/>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c r="DU389" s="18"/>
      <c r="DV389" s="18"/>
      <c r="DW389" s="18"/>
      <c r="DX389" s="18"/>
      <c r="DY389" s="18"/>
      <c r="DZ389" s="18"/>
      <c r="EA389" s="18"/>
      <c r="EB389" s="18"/>
      <c r="EC389" s="18"/>
      <c r="ED389" s="18"/>
      <c r="EE389" s="18"/>
      <c r="EF389" s="18"/>
      <c r="EG389" s="18"/>
      <c r="EH389" s="18"/>
      <c r="EI389" s="18"/>
      <c r="EJ389" s="18"/>
      <c r="EK389" s="18"/>
      <c r="EL389" s="18"/>
      <c r="EM389" s="18"/>
      <c r="EN389" s="18"/>
      <c r="EO389" s="18"/>
      <c r="EP389" s="18"/>
      <c r="EQ389" s="18"/>
      <c r="ER389" s="18"/>
      <c r="ES389" s="18"/>
      <c r="ET389" s="18"/>
      <c r="EU389" s="18"/>
      <c r="EV389" s="18"/>
      <c r="EW389" s="18"/>
      <c r="EX389" s="18"/>
      <c r="EY389" s="18"/>
      <c r="EZ389" s="18"/>
      <c r="FA389" s="18"/>
      <c r="FB389" s="18"/>
      <c r="FC389" s="18"/>
      <c r="FD389" s="18"/>
      <c r="FE389" s="18"/>
      <c r="FF389" s="18"/>
      <c r="FG389" s="18"/>
      <c r="FH389" s="18"/>
      <c r="FI389" s="18"/>
      <c r="FJ389" s="18"/>
      <c r="FK389" s="18"/>
      <c r="FL389" s="18"/>
      <c r="FM389" s="18"/>
      <c r="FN389" s="18"/>
      <c r="FO389" s="18"/>
      <c r="FP389" s="18"/>
      <c r="FQ389" s="18"/>
      <c r="FR389" s="18"/>
      <c r="FS389" s="18"/>
      <c r="FT389" s="18"/>
      <c r="FU389" s="18"/>
      <c r="FV389" s="18"/>
      <c r="FW389" s="18"/>
      <c r="FX389" s="18"/>
      <c r="FY389" s="18"/>
      <c r="FZ389" s="18"/>
    </row>
    <row r="390" spans="1:182" ht="15">
      <c r="A390" s="18"/>
      <c r="B390" s="18"/>
      <c r="C390" s="18"/>
      <c r="D390" s="245"/>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c r="DZ390" s="18"/>
      <c r="EA390" s="18"/>
      <c r="EB390" s="18"/>
      <c r="EC390" s="18"/>
      <c r="ED390" s="18"/>
      <c r="EE390" s="18"/>
      <c r="EF390" s="18"/>
      <c r="EG390" s="18"/>
      <c r="EH390" s="18"/>
      <c r="EI390" s="18"/>
      <c r="EJ390" s="18"/>
      <c r="EK390" s="18"/>
      <c r="EL390" s="18"/>
      <c r="EM390" s="18"/>
      <c r="EN390" s="18"/>
      <c r="EO390" s="18"/>
      <c r="EP390" s="18"/>
      <c r="EQ390" s="18"/>
      <c r="ER390" s="18"/>
      <c r="ES390" s="18"/>
      <c r="ET390" s="18"/>
      <c r="EU390" s="18"/>
      <c r="EV390" s="18"/>
      <c r="EW390" s="18"/>
      <c r="EX390" s="18"/>
      <c r="EY390" s="18"/>
      <c r="EZ390" s="18"/>
      <c r="FA390" s="18"/>
      <c r="FB390" s="18"/>
      <c r="FC390" s="18"/>
      <c r="FD390" s="18"/>
      <c r="FE390" s="18"/>
      <c r="FF390" s="18"/>
      <c r="FG390" s="18"/>
      <c r="FH390" s="18"/>
      <c r="FI390" s="18"/>
      <c r="FJ390" s="18"/>
      <c r="FK390" s="18"/>
      <c r="FL390" s="18"/>
      <c r="FM390" s="18"/>
      <c r="FN390" s="18"/>
      <c r="FO390" s="18"/>
      <c r="FP390" s="18"/>
      <c r="FQ390" s="18"/>
      <c r="FR390" s="18"/>
      <c r="FS390" s="18"/>
      <c r="FT390" s="18"/>
      <c r="FU390" s="18"/>
      <c r="FV390" s="18"/>
      <c r="FW390" s="18"/>
      <c r="FX390" s="18"/>
      <c r="FY390" s="18"/>
      <c r="FZ390" s="18"/>
    </row>
    <row r="391" spans="1:182" ht="15">
      <c r="A391" s="18"/>
      <c r="B391" s="18"/>
      <c r="C391" s="18"/>
      <c r="D391" s="245"/>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c r="DU391" s="18"/>
      <c r="DV391" s="18"/>
      <c r="DW391" s="18"/>
      <c r="DX391" s="18"/>
      <c r="DY391" s="18"/>
      <c r="DZ391" s="18"/>
      <c r="EA391" s="18"/>
      <c r="EB391" s="18"/>
      <c r="EC391" s="18"/>
      <c r="ED391" s="18"/>
      <c r="EE391" s="18"/>
      <c r="EF391" s="18"/>
      <c r="EG391" s="18"/>
      <c r="EH391" s="18"/>
      <c r="EI391" s="18"/>
      <c r="EJ391" s="18"/>
      <c r="EK391" s="18"/>
      <c r="EL391" s="18"/>
      <c r="EM391" s="18"/>
      <c r="EN391" s="18"/>
      <c r="EO391" s="18"/>
      <c r="EP391" s="18"/>
      <c r="EQ391" s="18"/>
      <c r="ER391" s="18"/>
      <c r="ES391" s="18"/>
      <c r="ET391" s="18"/>
      <c r="EU391" s="18"/>
      <c r="EV391" s="18"/>
      <c r="EW391" s="18"/>
      <c r="EX391" s="18"/>
      <c r="EY391" s="18"/>
      <c r="EZ391" s="18"/>
      <c r="FA391" s="18"/>
      <c r="FB391" s="18"/>
      <c r="FC391" s="18"/>
      <c r="FD391" s="18"/>
      <c r="FE391" s="18"/>
      <c r="FF391" s="18"/>
      <c r="FG391" s="18"/>
      <c r="FH391" s="18"/>
      <c r="FI391" s="18"/>
      <c r="FJ391" s="18"/>
      <c r="FK391" s="18"/>
      <c r="FL391" s="18"/>
      <c r="FM391" s="18"/>
      <c r="FN391" s="18"/>
      <c r="FO391" s="18"/>
      <c r="FP391" s="18"/>
      <c r="FQ391" s="18"/>
      <c r="FR391" s="18"/>
      <c r="FS391" s="18"/>
      <c r="FT391" s="18"/>
      <c r="FU391" s="18"/>
      <c r="FV391" s="18"/>
      <c r="FW391" s="18"/>
      <c r="FX391" s="18"/>
      <c r="FY391" s="18"/>
      <c r="FZ391" s="18"/>
    </row>
    <row r="392" spans="1:182" ht="15">
      <c r="A392" s="18"/>
      <c r="B392" s="18"/>
      <c r="C392" s="18"/>
      <c r="D392" s="245"/>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c r="DI392" s="18"/>
      <c r="DJ392" s="18"/>
      <c r="DK392" s="18"/>
      <c r="DL392" s="18"/>
      <c r="DM392" s="18"/>
      <c r="DN392" s="18"/>
      <c r="DO392" s="18"/>
      <c r="DP392" s="18"/>
      <c r="DQ392" s="18"/>
      <c r="DR392" s="18"/>
      <c r="DS392" s="18"/>
      <c r="DT392" s="18"/>
      <c r="DU392" s="18"/>
      <c r="DV392" s="18"/>
      <c r="DW392" s="18"/>
      <c r="DX392" s="18"/>
      <c r="DY392" s="18"/>
      <c r="DZ392" s="18"/>
      <c r="EA392" s="18"/>
      <c r="EB392" s="18"/>
      <c r="EC392" s="18"/>
      <c r="ED392" s="18"/>
      <c r="EE392" s="18"/>
      <c r="EF392" s="18"/>
      <c r="EG392" s="18"/>
      <c r="EH392" s="18"/>
      <c r="EI392" s="18"/>
      <c r="EJ392" s="18"/>
      <c r="EK392" s="18"/>
      <c r="EL392" s="18"/>
      <c r="EM392" s="18"/>
      <c r="EN392" s="18"/>
      <c r="EO392" s="18"/>
      <c r="EP392" s="18"/>
      <c r="EQ392" s="18"/>
      <c r="ER392" s="18"/>
      <c r="ES392" s="18"/>
      <c r="ET392" s="18"/>
      <c r="EU392" s="18"/>
      <c r="EV392" s="18"/>
      <c r="EW392" s="18"/>
      <c r="EX392" s="18"/>
      <c r="EY392" s="18"/>
      <c r="EZ392" s="18"/>
      <c r="FA392" s="18"/>
      <c r="FB392" s="18"/>
      <c r="FC392" s="18"/>
      <c r="FD392" s="18"/>
      <c r="FE392" s="18"/>
      <c r="FF392" s="18"/>
      <c r="FG392" s="18"/>
      <c r="FH392" s="18"/>
      <c r="FI392" s="18"/>
      <c r="FJ392" s="18"/>
      <c r="FK392" s="18"/>
      <c r="FL392" s="18"/>
      <c r="FM392" s="18"/>
      <c r="FN392" s="18"/>
      <c r="FO392" s="18"/>
      <c r="FP392" s="18"/>
      <c r="FQ392" s="18"/>
      <c r="FR392" s="18"/>
      <c r="FS392" s="18"/>
      <c r="FT392" s="18"/>
      <c r="FU392" s="18"/>
      <c r="FV392" s="18"/>
      <c r="FW392" s="18"/>
      <c r="FX392" s="18"/>
      <c r="FY392" s="18"/>
      <c r="FZ392" s="18"/>
    </row>
    <row r="393" spans="1:182" ht="15">
      <c r="A393" s="18"/>
      <c r="B393" s="18"/>
      <c r="C393" s="18"/>
      <c r="D393" s="245"/>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c r="DZ393" s="18"/>
      <c r="EA393" s="18"/>
      <c r="EB393" s="18"/>
      <c r="EC393" s="18"/>
      <c r="ED393" s="18"/>
      <c r="EE393" s="18"/>
      <c r="EF393" s="18"/>
      <c r="EG393" s="18"/>
      <c r="EH393" s="18"/>
      <c r="EI393" s="18"/>
      <c r="EJ393" s="18"/>
      <c r="EK393" s="18"/>
      <c r="EL393" s="18"/>
      <c r="EM393" s="18"/>
      <c r="EN393" s="18"/>
      <c r="EO393" s="18"/>
      <c r="EP393" s="18"/>
      <c r="EQ393" s="18"/>
      <c r="ER393" s="18"/>
      <c r="ES393" s="18"/>
      <c r="ET393" s="18"/>
      <c r="EU393" s="18"/>
      <c r="EV393" s="18"/>
      <c r="EW393" s="18"/>
      <c r="EX393" s="18"/>
      <c r="EY393" s="18"/>
      <c r="EZ393" s="18"/>
      <c r="FA393" s="18"/>
      <c r="FB393" s="18"/>
      <c r="FC393" s="18"/>
      <c r="FD393" s="18"/>
      <c r="FE393" s="18"/>
      <c r="FF393" s="18"/>
      <c r="FG393" s="18"/>
      <c r="FH393" s="18"/>
      <c r="FI393" s="18"/>
      <c r="FJ393" s="18"/>
      <c r="FK393" s="18"/>
      <c r="FL393" s="18"/>
      <c r="FM393" s="18"/>
      <c r="FN393" s="18"/>
      <c r="FO393" s="18"/>
      <c r="FP393" s="18"/>
      <c r="FQ393" s="18"/>
      <c r="FR393" s="18"/>
      <c r="FS393" s="18"/>
      <c r="FT393" s="18"/>
      <c r="FU393" s="18"/>
      <c r="FV393" s="18"/>
      <c r="FW393" s="18"/>
      <c r="FX393" s="18"/>
      <c r="FY393" s="18"/>
      <c r="FZ393" s="18"/>
    </row>
    <row r="394" spans="1:182" ht="15">
      <c r="A394" s="18"/>
      <c r="B394" s="18"/>
      <c r="C394" s="18"/>
      <c r="D394" s="245"/>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c r="DZ394" s="18"/>
      <c r="EA394" s="18"/>
      <c r="EB394" s="18"/>
      <c r="EC394" s="18"/>
      <c r="ED394" s="18"/>
      <c r="EE394" s="18"/>
      <c r="EF394" s="18"/>
      <c r="EG394" s="18"/>
      <c r="EH394" s="18"/>
      <c r="EI394" s="18"/>
      <c r="EJ394" s="18"/>
      <c r="EK394" s="18"/>
      <c r="EL394" s="18"/>
      <c r="EM394" s="18"/>
      <c r="EN394" s="18"/>
      <c r="EO394" s="18"/>
      <c r="EP394" s="18"/>
      <c r="EQ394" s="18"/>
      <c r="ER394" s="18"/>
      <c r="ES394" s="18"/>
      <c r="ET394" s="18"/>
      <c r="EU394" s="18"/>
      <c r="EV394" s="18"/>
      <c r="EW394" s="18"/>
      <c r="EX394" s="18"/>
      <c r="EY394" s="18"/>
      <c r="EZ394" s="18"/>
      <c r="FA394" s="18"/>
      <c r="FB394" s="18"/>
      <c r="FC394" s="18"/>
      <c r="FD394" s="18"/>
      <c r="FE394" s="18"/>
      <c r="FF394" s="18"/>
      <c r="FG394" s="18"/>
      <c r="FH394" s="18"/>
      <c r="FI394" s="18"/>
      <c r="FJ394" s="18"/>
      <c r="FK394" s="18"/>
      <c r="FL394" s="18"/>
      <c r="FM394" s="18"/>
      <c r="FN394" s="18"/>
      <c r="FO394" s="18"/>
      <c r="FP394" s="18"/>
      <c r="FQ394" s="18"/>
      <c r="FR394" s="18"/>
      <c r="FS394" s="18"/>
      <c r="FT394" s="18"/>
      <c r="FU394" s="18"/>
      <c r="FV394" s="18"/>
      <c r="FW394" s="18"/>
      <c r="FX394" s="18"/>
      <c r="FY394" s="18"/>
      <c r="FZ394" s="18"/>
    </row>
    <row r="395" spans="1:182" ht="15">
      <c r="A395" s="18"/>
      <c r="B395" s="18"/>
      <c r="C395" s="18"/>
      <c r="D395" s="245"/>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c r="DZ395" s="18"/>
      <c r="EA395" s="18"/>
      <c r="EB395" s="18"/>
      <c r="EC395" s="18"/>
      <c r="ED395" s="18"/>
      <c r="EE395" s="18"/>
      <c r="EF395" s="18"/>
      <c r="EG395" s="18"/>
      <c r="EH395" s="18"/>
      <c r="EI395" s="18"/>
      <c r="EJ395" s="18"/>
      <c r="EK395" s="18"/>
      <c r="EL395" s="18"/>
      <c r="EM395" s="18"/>
      <c r="EN395" s="18"/>
      <c r="EO395" s="18"/>
      <c r="EP395" s="18"/>
      <c r="EQ395" s="18"/>
      <c r="ER395" s="18"/>
      <c r="ES395" s="18"/>
      <c r="ET395" s="18"/>
      <c r="EU395" s="18"/>
      <c r="EV395" s="18"/>
      <c r="EW395" s="18"/>
      <c r="EX395" s="18"/>
      <c r="EY395" s="18"/>
      <c r="EZ395" s="18"/>
      <c r="FA395" s="18"/>
      <c r="FB395" s="18"/>
      <c r="FC395" s="18"/>
      <c r="FD395" s="18"/>
      <c r="FE395" s="18"/>
      <c r="FF395" s="18"/>
      <c r="FG395" s="18"/>
      <c r="FH395" s="18"/>
      <c r="FI395" s="18"/>
      <c r="FJ395" s="18"/>
      <c r="FK395" s="18"/>
      <c r="FL395" s="18"/>
      <c r="FM395" s="18"/>
      <c r="FN395" s="18"/>
      <c r="FO395" s="18"/>
      <c r="FP395" s="18"/>
      <c r="FQ395" s="18"/>
      <c r="FR395" s="18"/>
      <c r="FS395" s="18"/>
      <c r="FT395" s="18"/>
      <c r="FU395" s="18"/>
      <c r="FV395" s="18"/>
      <c r="FW395" s="18"/>
      <c r="FX395" s="18"/>
      <c r="FY395" s="18"/>
      <c r="FZ395" s="18"/>
    </row>
    <row r="396" spans="1:182" ht="15">
      <c r="A396" s="18"/>
      <c r="B396" s="18"/>
      <c r="C396" s="18"/>
      <c r="D396" s="245"/>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8"/>
      <c r="EP396" s="18"/>
      <c r="EQ396" s="18"/>
      <c r="ER396" s="18"/>
      <c r="ES396" s="18"/>
      <c r="ET396" s="18"/>
      <c r="EU396" s="18"/>
      <c r="EV396" s="18"/>
      <c r="EW396" s="18"/>
      <c r="EX396" s="18"/>
      <c r="EY396" s="18"/>
      <c r="EZ396" s="18"/>
      <c r="FA396" s="18"/>
      <c r="FB396" s="18"/>
      <c r="FC396" s="18"/>
      <c r="FD396" s="18"/>
      <c r="FE396" s="18"/>
      <c r="FF396" s="18"/>
      <c r="FG396" s="18"/>
      <c r="FH396" s="18"/>
      <c r="FI396" s="18"/>
      <c r="FJ396" s="18"/>
      <c r="FK396" s="18"/>
      <c r="FL396" s="18"/>
      <c r="FM396" s="18"/>
      <c r="FN396" s="18"/>
      <c r="FO396" s="18"/>
      <c r="FP396" s="18"/>
      <c r="FQ396" s="18"/>
      <c r="FR396" s="18"/>
      <c r="FS396" s="18"/>
      <c r="FT396" s="18"/>
      <c r="FU396" s="18"/>
      <c r="FV396" s="18"/>
      <c r="FW396" s="18"/>
      <c r="FX396" s="18"/>
      <c r="FY396" s="18"/>
      <c r="FZ396" s="18"/>
    </row>
    <row r="397" spans="1:182" ht="15">
      <c r="A397" s="18"/>
      <c r="B397" s="18"/>
      <c r="C397" s="18"/>
      <c r="D397" s="245"/>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c r="DZ397" s="18"/>
      <c r="EA397" s="18"/>
      <c r="EB397" s="18"/>
      <c r="EC397" s="18"/>
      <c r="ED397" s="18"/>
      <c r="EE397" s="18"/>
      <c r="EF397" s="18"/>
      <c r="EG397" s="18"/>
      <c r="EH397" s="18"/>
      <c r="EI397" s="18"/>
      <c r="EJ397" s="18"/>
      <c r="EK397" s="18"/>
      <c r="EL397" s="18"/>
      <c r="EM397" s="18"/>
      <c r="EN397" s="18"/>
      <c r="EO397" s="18"/>
      <c r="EP397" s="18"/>
      <c r="EQ397" s="18"/>
      <c r="ER397" s="18"/>
      <c r="ES397" s="18"/>
      <c r="ET397" s="18"/>
      <c r="EU397" s="18"/>
      <c r="EV397" s="18"/>
      <c r="EW397" s="18"/>
      <c r="EX397" s="18"/>
      <c r="EY397" s="18"/>
      <c r="EZ397" s="18"/>
      <c r="FA397" s="18"/>
      <c r="FB397" s="18"/>
      <c r="FC397" s="18"/>
      <c r="FD397" s="18"/>
      <c r="FE397" s="18"/>
      <c r="FF397" s="18"/>
      <c r="FG397" s="18"/>
      <c r="FH397" s="18"/>
      <c r="FI397" s="18"/>
      <c r="FJ397" s="18"/>
      <c r="FK397" s="18"/>
      <c r="FL397" s="18"/>
      <c r="FM397" s="18"/>
      <c r="FN397" s="18"/>
      <c r="FO397" s="18"/>
      <c r="FP397" s="18"/>
      <c r="FQ397" s="18"/>
      <c r="FR397" s="18"/>
      <c r="FS397" s="18"/>
      <c r="FT397" s="18"/>
      <c r="FU397" s="18"/>
      <c r="FV397" s="18"/>
      <c r="FW397" s="18"/>
      <c r="FX397" s="18"/>
      <c r="FY397" s="18"/>
      <c r="FZ397" s="18"/>
    </row>
    <row r="398" spans="1:182" ht="15">
      <c r="A398" s="18"/>
      <c r="B398" s="18"/>
      <c r="C398" s="18"/>
      <c r="D398" s="245"/>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c r="CZ398" s="18"/>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c r="DZ398" s="18"/>
      <c r="EA398" s="18"/>
      <c r="EB398" s="18"/>
      <c r="EC398" s="18"/>
      <c r="ED398" s="18"/>
      <c r="EE398" s="18"/>
      <c r="EF398" s="18"/>
      <c r="EG398" s="18"/>
      <c r="EH398" s="18"/>
      <c r="EI398" s="18"/>
      <c r="EJ398" s="18"/>
      <c r="EK398" s="18"/>
      <c r="EL398" s="18"/>
      <c r="EM398" s="18"/>
      <c r="EN398" s="18"/>
      <c r="EO398" s="18"/>
      <c r="EP398" s="18"/>
      <c r="EQ398" s="18"/>
      <c r="ER398" s="18"/>
      <c r="ES398" s="18"/>
      <c r="ET398" s="18"/>
      <c r="EU398" s="18"/>
      <c r="EV398" s="18"/>
      <c r="EW398" s="18"/>
      <c r="EX398" s="18"/>
      <c r="EY398" s="18"/>
      <c r="EZ398" s="18"/>
      <c r="FA398" s="18"/>
      <c r="FB398" s="18"/>
      <c r="FC398" s="18"/>
      <c r="FD398" s="18"/>
      <c r="FE398" s="18"/>
      <c r="FF398" s="18"/>
      <c r="FG398" s="18"/>
      <c r="FH398" s="18"/>
      <c r="FI398" s="18"/>
      <c r="FJ398" s="18"/>
      <c r="FK398" s="18"/>
      <c r="FL398" s="18"/>
      <c r="FM398" s="18"/>
      <c r="FN398" s="18"/>
      <c r="FO398" s="18"/>
      <c r="FP398" s="18"/>
      <c r="FQ398" s="18"/>
      <c r="FR398" s="18"/>
      <c r="FS398" s="18"/>
      <c r="FT398" s="18"/>
      <c r="FU398" s="18"/>
      <c r="FV398" s="18"/>
      <c r="FW398" s="18"/>
      <c r="FX398" s="18"/>
      <c r="FY398" s="18"/>
      <c r="FZ398" s="18"/>
    </row>
    <row r="399" spans="1:182" ht="15">
      <c r="A399" s="18"/>
      <c r="B399" s="18"/>
      <c r="C399" s="18"/>
      <c r="D399" s="245"/>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c r="DZ399" s="18"/>
      <c r="EA399" s="18"/>
      <c r="EB399" s="18"/>
      <c r="EC399" s="18"/>
      <c r="ED399" s="18"/>
      <c r="EE399" s="18"/>
      <c r="EF399" s="18"/>
      <c r="EG399" s="18"/>
      <c r="EH399" s="18"/>
      <c r="EI399" s="18"/>
      <c r="EJ399" s="18"/>
      <c r="EK399" s="18"/>
      <c r="EL399" s="18"/>
      <c r="EM399" s="18"/>
      <c r="EN399" s="18"/>
      <c r="EO399" s="18"/>
      <c r="EP399" s="18"/>
      <c r="EQ399" s="18"/>
      <c r="ER399" s="18"/>
      <c r="ES399" s="18"/>
      <c r="ET399" s="18"/>
      <c r="EU399" s="18"/>
      <c r="EV399" s="18"/>
      <c r="EW399" s="18"/>
      <c r="EX399" s="18"/>
      <c r="EY399" s="18"/>
      <c r="EZ399" s="18"/>
      <c r="FA399" s="18"/>
      <c r="FB399" s="18"/>
      <c r="FC399" s="18"/>
      <c r="FD399" s="18"/>
      <c r="FE399" s="18"/>
      <c r="FF399" s="18"/>
      <c r="FG399" s="18"/>
      <c r="FH399" s="18"/>
      <c r="FI399" s="18"/>
      <c r="FJ399" s="18"/>
      <c r="FK399" s="18"/>
      <c r="FL399" s="18"/>
      <c r="FM399" s="18"/>
      <c r="FN399" s="18"/>
      <c r="FO399" s="18"/>
      <c r="FP399" s="18"/>
      <c r="FQ399" s="18"/>
      <c r="FR399" s="18"/>
      <c r="FS399" s="18"/>
      <c r="FT399" s="18"/>
      <c r="FU399" s="18"/>
      <c r="FV399" s="18"/>
      <c r="FW399" s="18"/>
      <c r="FX399" s="18"/>
      <c r="FY399" s="18"/>
      <c r="FZ399" s="18"/>
    </row>
    <row r="400" spans="1:182" ht="15">
      <c r="A400" s="18"/>
      <c r="B400" s="18"/>
      <c r="C400" s="18"/>
      <c r="D400" s="245"/>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c r="DZ400" s="18"/>
      <c r="EA400" s="18"/>
      <c r="EB400" s="18"/>
      <c r="EC400" s="18"/>
      <c r="ED400" s="18"/>
      <c r="EE400" s="18"/>
      <c r="EF400" s="18"/>
      <c r="EG400" s="18"/>
      <c r="EH400" s="18"/>
      <c r="EI400" s="18"/>
      <c r="EJ400" s="18"/>
      <c r="EK400" s="18"/>
      <c r="EL400" s="18"/>
      <c r="EM400" s="18"/>
      <c r="EN400" s="18"/>
      <c r="EO400" s="18"/>
      <c r="EP400" s="18"/>
      <c r="EQ400" s="18"/>
      <c r="ER400" s="18"/>
      <c r="ES400" s="18"/>
      <c r="ET400" s="18"/>
      <c r="EU400" s="18"/>
      <c r="EV400" s="18"/>
      <c r="EW400" s="18"/>
      <c r="EX400" s="18"/>
      <c r="EY400" s="18"/>
      <c r="EZ400" s="18"/>
      <c r="FA400" s="18"/>
      <c r="FB400" s="18"/>
      <c r="FC400" s="18"/>
      <c r="FD400" s="18"/>
      <c r="FE400" s="18"/>
      <c r="FF400" s="18"/>
      <c r="FG400" s="18"/>
      <c r="FH400" s="18"/>
      <c r="FI400" s="18"/>
      <c r="FJ400" s="18"/>
      <c r="FK400" s="18"/>
      <c r="FL400" s="18"/>
      <c r="FM400" s="18"/>
      <c r="FN400" s="18"/>
      <c r="FO400" s="18"/>
      <c r="FP400" s="18"/>
      <c r="FQ400" s="18"/>
      <c r="FR400" s="18"/>
      <c r="FS400" s="18"/>
      <c r="FT400" s="18"/>
      <c r="FU400" s="18"/>
      <c r="FV400" s="18"/>
      <c r="FW400" s="18"/>
      <c r="FX400" s="18"/>
      <c r="FY400" s="18"/>
      <c r="FZ400" s="18"/>
    </row>
    <row r="401" spans="1:182" ht="15">
      <c r="A401" s="18"/>
      <c r="B401" s="18"/>
      <c r="C401" s="18"/>
      <c r="D401" s="245"/>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c r="DZ401" s="18"/>
      <c r="EA401" s="18"/>
      <c r="EB401" s="18"/>
      <c r="EC401" s="18"/>
      <c r="ED401" s="18"/>
      <c r="EE401" s="18"/>
      <c r="EF401" s="18"/>
      <c r="EG401" s="18"/>
      <c r="EH401" s="18"/>
      <c r="EI401" s="18"/>
      <c r="EJ401" s="18"/>
      <c r="EK401" s="18"/>
      <c r="EL401" s="18"/>
      <c r="EM401" s="18"/>
      <c r="EN401" s="18"/>
      <c r="EO401" s="18"/>
      <c r="EP401" s="18"/>
      <c r="EQ401" s="18"/>
      <c r="ER401" s="18"/>
      <c r="ES401" s="18"/>
      <c r="ET401" s="18"/>
      <c r="EU401" s="18"/>
      <c r="EV401" s="18"/>
      <c r="EW401" s="18"/>
      <c r="EX401" s="18"/>
      <c r="EY401" s="18"/>
      <c r="EZ401" s="18"/>
      <c r="FA401" s="18"/>
      <c r="FB401" s="18"/>
      <c r="FC401" s="18"/>
      <c r="FD401" s="18"/>
      <c r="FE401" s="18"/>
      <c r="FF401" s="18"/>
      <c r="FG401" s="18"/>
      <c r="FH401" s="18"/>
      <c r="FI401" s="18"/>
      <c r="FJ401" s="18"/>
      <c r="FK401" s="18"/>
      <c r="FL401" s="18"/>
      <c r="FM401" s="18"/>
      <c r="FN401" s="18"/>
      <c r="FO401" s="18"/>
      <c r="FP401" s="18"/>
      <c r="FQ401" s="18"/>
      <c r="FR401" s="18"/>
      <c r="FS401" s="18"/>
      <c r="FT401" s="18"/>
      <c r="FU401" s="18"/>
      <c r="FV401" s="18"/>
      <c r="FW401" s="18"/>
      <c r="FX401" s="18"/>
      <c r="FY401" s="18"/>
      <c r="FZ401" s="18"/>
    </row>
    <row r="402" spans="1:182" ht="15">
      <c r="A402" s="18"/>
      <c r="B402" s="18"/>
      <c r="C402" s="18"/>
      <c r="D402" s="245"/>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c r="DZ402" s="18"/>
      <c r="EA402" s="18"/>
      <c r="EB402" s="18"/>
      <c r="EC402" s="18"/>
      <c r="ED402" s="18"/>
      <c r="EE402" s="18"/>
      <c r="EF402" s="18"/>
      <c r="EG402" s="18"/>
      <c r="EH402" s="18"/>
      <c r="EI402" s="18"/>
      <c r="EJ402" s="18"/>
      <c r="EK402" s="18"/>
      <c r="EL402" s="18"/>
      <c r="EM402" s="18"/>
      <c r="EN402" s="18"/>
      <c r="EO402" s="18"/>
      <c r="EP402" s="18"/>
      <c r="EQ402" s="18"/>
      <c r="ER402" s="18"/>
      <c r="ES402" s="18"/>
      <c r="ET402" s="18"/>
      <c r="EU402" s="18"/>
      <c r="EV402" s="18"/>
      <c r="EW402" s="18"/>
      <c r="EX402" s="18"/>
      <c r="EY402" s="18"/>
      <c r="EZ402" s="18"/>
      <c r="FA402" s="18"/>
      <c r="FB402" s="18"/>
      <c r="FC402" s="18"/>
      <c r="FD402" s="18"/>
      <c r="FE402" s="18"/>
      <c r="FF402" s="18"/>
      <c r="FG402" s="18"/>
      <c r="FH402" s="18"/>
      <c r="FI402" s="18"/>
      <c r="FJ402" s="18"/>
      <c r="FK402" s="18"/>
      <c r="FL402" s="18"/>
      <c r="FM402" s="18"/>
      <c r="FN402" s="18"/>
      <c r="FO402" s="18"/>
      <c r="FP402" s="18"/>
      <c r="FQ402" s="18"/>
      <c r="FR402" s="18"/>
      <c r="FS402" s="18"/>
      <c r="FT402" s="18"/>
      <c r="FU402" s="18"/>
      <c r="FV402" s="18"/>
      <c r="FW402" s="18"/>
      <c r="FX402" s="18"/>
      <c r="FY402" s="18"/>
      <c r="FZ402" s="18"/>
    </row>
    <row r="403" spans="1:182" ht="15">
      <c r="A403" s="18"/>
      <c r="B403" s="18"/>
      <c r="C403" s="18"/>
      <c r="D403" s="245"/>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c r="DZ403" s="18"/>
      <c r="EA403" s="18"/>
      <c r="EB403" s="18"/>
      <c r="EC403" s="18"/>
      <c r="ED403" s="18"/>
      <c r="EE403" s="18"/>
      <c r="EF403" s="18"/>
      <c r="EG403" s="18"/>
      <c r="EH403" s="18"/>
      <c r="EI403" s="18"/>
      <c r="EJ403" s="18"/>
      <c r="EK403" s="18"/>
      <c r="EL403" s="18"/>
      <c r="EM403" s="18"/>
      <c r="EN403" s="18"/>
      <c r="EO403" s="18"/>
      <c r="EP403" s="18"/>
      <c r="EQ403" s="18"/>
      <c r="ER403" s="18"/>
      <c r="ES403" s="18"/>
      <c r="ET403" s="18"/>
      <c r="EU403" s="18"/>
      <c r="EV403" s="18"/>
      <c r="EW403" s="18"/>
      <c r="EX403" s="18"/>
      <c r="EY403" s="18"/>
      <c r="EZ403" s="18"/>
      <c r="FA403" s="18"/>
      <c r="FB403" s="18"/>
      <c r="FC403" s="18"/>
      <c r="FD403" s="18"/>
      <c r="FE403" s="18"/>
      <c r="FF403" s="18"/>
      <c r="FG403" s="18"/>
      <c r="FH403" s="18"/>
      <c r="FI403" s="18"/>
      <c r="FJ403" s="18"/>
      <c r="FK403" s="18"/>
      <c r="FL403" s="18"/>
      <c r="FM403" s="18"/>
      <c r="FN403" s="18"/>
      <c r="FO403" s="18"/>
      <c r="FP403" s="18"/>
      <c r="FQ403" s="18"/>
      <c r="FR403" s="18"/>
      <c r="FS403" s="18"/>
      <c r="FT403" s="18"/>
      <c r="FU403" s="18"/>
      <c r="FV403" s="18"/>
      <c r="FW403" s="18"/>
      <c r="FX403" s="18"/>
      <c r="FY403" s="18"/>
      <c r="FZ403" s="18"/>
    </row>
    <row r="404" spans="1:182" ht="15">
      <c r="A404" s="18"/>
      <c r="B404" s="18"/>
      <c r="C404" s="18"/>
      <c r="D404" s="245"/>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c r="CZ404" s="18"/>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c r="DZ404" s="18"/>
      <c r="EA404" s="18"/>
      <c r="EB404" s="18"/>
      <c r="EC404" s="18"/>
      <c r="ED404" s="18"/>
      <c r="EE404" s="18"/>
      <c r="EF404" s="18"/>
      <c r="EG404" s="18"/>
      <c r="EH404" s="18"/>
      <c r="EI404" s="18"/>
      <c r="EJ404" s="18"/>
      <c r="EK404" s="18"/>
      <c r="EL404" s="18"/>
      <c r="EM404" s="18"/>
      <c r="EN404" s="18"/>
      <c r="EO404" s="18"/>
      <c r="EP404" s="18"/>
      <c r="EQ404" s="18"/>
      <c r="ER404" s="18"/>
      <c r="ES404" s="18"/>
      <c r="ET404" s="18"/>
      <c r="EU404" s="18"/>
      <c r="EV404" s="18"/>
      <c r="EW404" s="18"/>
      <c r="EX404" s="18"/>
      <c r="EY404" s="18"/>
      <c r="EZ404" s="18"/>
      <c r="FA404" s="18"/>
      <c r="FB404" s="18"/>
      <c r="FC404" s="18"/>
      <c r="FD404" s="18"/>
      <c r="FE404" s="18"/>
      <c r="FF404" s="18"/>
      <c r="FG404" s="18"/>
      <c r="FH404" s="18"/>
      <c r="FI404" s="18"/>
      <c r="FJ404" s="18"/>
      <c r="FK404" s="18"/>
      <c r="FL404" s="18"/>
      <c r="FM404" s="18"/>
      <c r="FN404" s="18"/>
      <c r="FO404" s="18"/>
      <c r="FP404" s="18"/>
      <c r="FQ404" s="18"/>
      <c r="FR404" s="18"/>
      <c r="FS404" s="18"/>
      <c r="FT404" s="18"/>
      <c r="FU404" s="18"/>
      <c r="FV404" s="18"/>
      <c r="FW404" s="18"/>
      <c r="FX404" s="18"/>
      <c r="FY404" s="18"/>
      <c r="FZ404" s="18"/>
    </row>
    <row r="405" spans="1:182" ht="15">
      <c r="A405" s="18"/>
      <c r="B405" s="18"/>
      <c r="C405" s="18"/>
      <c r="D405" s="245"/>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c r="CZ405" s="18"/>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c r="DZ405" s="18"/>
      <c r="EA405" s="18"/>
      <c r="EB405" s="18"/>
      <c r="EC405" s="18"/>
      <c r="ED405" s="18"/>
      <c r="EE405" s="18"/>
      <c r="EF405" s="18"/>
      <c r="EG405" s="18"/>
      <c r="EH405" s="18"/>
      <c r="EI405" s="18"/>
      <c r="EJ405" s="18"/>
      <c r="EK405" s="18"/>
      <c r="EL405" s="18"/>
      <c r="EM405" s="18"/>
      <c r="EN405" s="18"/>
      <c r="EO405" s="18"/>
      <c r="EP405" s="18"/>
      <c r="EQ405" s="18"/>
      <c r="ER405" s="18"/>
      <c r="ES405" s="18"/>
      <c r="ET405" s="18"/>
      <c r="EU405" s="18"/>
      <c r="EV405" s="18"/>
      <c r="EW405" s="18"/>
      <c r="EX405" s="18"/>
      <c r="EY405" s="18"/>
      <c r="EZ405" s="18"/>
      <c r="FA405" s="18"/>
      <c r="FB405" s="18"/>
      <c r="FC405" s="18"/>
      <c r="FD405" s="18"/>
      <c r="FE405" s="18"/>
      <c r="FF405" s="18"/>
      <c r="FG405" s="18"/>
      <c r="FH405" s="18"/>
      <c r="FI405" s="18"/>
      <c r="FJ405" s="18"/>
      <c r="FK405" s="18"/>
      <c r="FL405" s="18"/>
      <c r="FM405" s="18"/>
      <c r="FN405" s="18"/>
      <c r="FO405" s="18"/>
      <c r="FP405" s="18"/>
      <c r="FQ405" s="18"/>
      <c r="FR405" s="18"/>
      <c r="FS405" s="18"/>
      <c r="FT405" s="18"/>
      <c r="FU405" s="18"/>
      <c r="FV405" s="18"/>
      <c r="FW405" s="18"/>
      <c r="FX405" s="18"/>
      <c r="FY405" s="18"/>
      <c r="FZ405" s="18"/>
    </row>
    <row r="406" spans="1:182" ht="15">
      <c r="A406" s="18"/>
      <c r="B406" s="18"/>
      <c r="C406" s="18"/>
      <c r="D406" s="245"/>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8"/>
      <c r="EP406" s="18"/>
      <c r="EQ406" s="18"/>
      <c r="ER406" s="18"/>
      <c r="ES406" s="18"/>
      <c r="ET406" s="18"/>
      <c r="EU406" s="18"/>
      <c r="EV406" s="18"/>
      <c r="EW406" s="18"/>
      <c r="EX406" s="18"/>
      <c r="EY406" s="18"/>
      <c r="EZ406" s="18"/>
      <c r="FA406" s="18"/>
      <c r="FB406" s="18"/>
      <c r="FC406" s="18"/>
      <c r="FD406" s="18"/>
      <c r="FE406" s="18"/>
      <c r="FF406" s="18"/>
      <c r="FG406" s="18"/>
      <c r="FH406" s="18"/>
      <c r="FI406" s="18"/>
      <c r="FJ406" s="18"/>
      <c r="FK406" s="18"/>
      <c r="FL406" s="18"/>
      <c r="FM406" s="18"/>
      <c r="FN406" s="18"/>
      <c r="FO406" s="18"/>
      <c r="FP406" s="18"/>
      <c r="FQ406" s="18"/>
      <c r="FR406" s="18"/>
      <c r="FS406" s="18"/>
      <c r="FT406" s="18"/>
      <c r="FU406" s="18"/>
      <c r="FV406" s="18"/>
      <c r="FW406" s="18"/>
      <c r="FX406" s="18"/>
      <c r="FY406" s="18"/>
      <c r="FZ406" s="18"/>
    </row>
    <row r="407" spans="1:182" ht="15">
      <c r="A407" s="18"/>
      <c r="B407" s="18"/>
      <c r="C407" s="18"/>
      <c r="D407" s="245"/>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c r="CZ407" s="18"/>
      <c r="DA407" s="18"/>
      <c r="DB407" s="18"/>
      <c r="DC407" s="18"/>
      <c r="DD407" s="18"/>
      <c r="DE407" s="18"/>
      <c r="DF407" s="18"/>
      <c r="DG407" s="18"/>
      <c r="DH407" s="18"/>
      <c r="DI407" s="18"/>
      <c r="DJ407" s="18"/>
      <c r="DK407" s="18"/>
      <c r="DL407" s="18"/>
      <c r="DM407" s="18"/>
      <c r="DN407" s="18"/>
      <c r="DO407" s="18"/>
      <c r="DP407" s="18"/>
      <c r="DQ407" s="18"/>
      <c r="DR407" s="18"/>
      <c r="DS407" s="18"/>
      <c r="DT407" s="18"/>
      <c r="DU407" s="18"/>
      <c r="DV407" s="18"/>
      <c r="DW407" s="18"/>
      <c r="DX407" s="18"/>
      <c r="DY407" s="18"/>
      <c r="DZ407" s="18"/>
      <c r="EA407" s="18"/>
      <c r="EB407" s="18"/>
      <c r="EC407" s="18"/>
      <c r="ED407" s="18"/>
      <c r="EE407" s="18"/>
      <c r="EF407" s="18"/>
      <c r="EG407" s="18"/>
      <c r="EH407" s="18"/>
      <c r="EI407" s="18"/>
      <c r="EJ407" s="18"/>
      <c r="EK407" s="18"/>
      <c r="EL407" s="18"/>
      <c r="EM407" s="18"/>
      <c r="EN407" s="18"/>
      <c r="EO407" s="18"/>
      <c r="EP407" s="18"/>
      <c r="EQ407" s="18"/>
      <c r="ER407" s="18"/>
      <c r="ES407" s="18"/>
      <c r="ET407" s="18"/>
      <c r="EU407" s="18"/>
      <c r="EV407" s="18"/>
      <c r="EW407" s="18"/>
      <c r="EX407" s="18"/>
      <c r="EY407" s="18"/>
      <c r="EZ407" s="18"/>
      <c r="FA407" s="18"/>
      <c r="FB407" s="18"/>
      <c r="FC407" s="18"/>
      <c r="FD407" s="18"/>
      <c r="FE407" s="18"/>
      <c r="FF407" s="18"/>
      <c r="FG407" s="18"/>
      <c r="FH407" s="18"/>
      <c r="FI407" s="18"/>
      <c r="FJ407" s="18"/>
      <c r="FK407" s="18"/>
      <c r="FL407" s="18"/>
      <c r="FM407" s="18"/>
      <c r="FN407" s="18"/>
      <c r="FO407" s="18"/>
      <c r="FP407" s="18"/>
      <c r="FQ407" s="18"/>
      <c r="FR407" s="18"/>
      <c r="FS407" s="18"/>
      <c r="FT407" s="18"/>
      <c r="FU407" s="18"/>
      <c r="FV407" s="18"/>
      <c r="FW407" s="18"/>
      <c r="FX407" s="18"/>
      <c r="FY407" s="18"/>
      <c r="FZ407" s="18"/>
    </row>
    <row r="408" spans="1:182" ht="15">
      <c r="A408" s="18"/>
      <c r="B408" s="18"/>
      <c r="C408" s="18"/>
      <c r="D408" s="245"/>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c r="DZ408" s="18"/>
      <c r="EA408" s="18"/>
      <c r="EB408" s="18"/>
      <c r="EC408" s="18"/>
      <c r="ED408" s="18"/>
      <c r="EE408" s="18"/>
      <c r="EF408" s="18"/>
      <c r="EG408" s="18"/>
      <c r="EH408" s="18"/>
      <c r="EI408" s="18"/>
      <c r="EJ408" s="18"/>
      <c r="EK408" s="18"/>
      <c r="EL408" s="18"/>
      <c r="EM408" s="18"/>
      <c r="EN408" s="18"/>
      <c r="EO408" s="18"/>
      <c r="EP408" s="18"/>
      <c r="EQ408" s="18"/>
      <c r="ER408" s="18"/>
      <c r="ES408" s="18"/>
      <c r="ET408" s="18"/>
      <c r="EU408" s="18"/>
      <c r="EV408" s="18"/>
      <c r="EW408" s="18"/>
      <c r="EX408" s="18"/>
      <c r="EY408" s="18"/>
      <c r="EZ408" s="18"/>
      <c r="FA408" s="18"/>
      <c r="FB408" s="18"/>
      <c r="FC408" s="18"/>
      <c r="FD408" s="18"/>
      <c r="FE408" s="18"/>
      <c r="FF408" s="18"/>
      <c r="FG408" s="18"/>
      <c r="FH408" s="18"/>
      <c r="FI408" s="18"/>
      <c r="FJ408" s="18"/>
      <c r="FK408" s="18"/>
      <c r="FL408" s="18"/>
      <c r="FM408" s="18"/>
      <c r="FN408" s="18"/>
      <c r="FO408" s="18"/>
      <c r="FP408" s="18"/>
      <c r="FQ408" s="18"/>
      <c r="FR408" s="18"/>
      <c r="FS408" s="18"/>
      <c r="FT408" s="18"/>
      <c r="FU408" s="18"/>
      <c r="FV408" s="18"/>
      <c r="FW408" s="18"/>
      <c r="FX408" s="18"/>
      <c r="FY408" s="18"/>
      <c r="FZ408" s="18"/>
    </row>
    <row r="409" spans="1:182" ht="15">
      <c r="A409" s="18"/>
      <c r="B409" s="18"/>
      <c r="C409" s="18"/>
      <c r="D409" s="245"/>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c r="DU409" s="18"/>
      <c r="DV409" s="18"/>
      <c r="DW409" s="18"/>
      <c r="DX409" s="18"/>
      <c r="DY409" s="18"/>
      <c r="DZ409" s="18"/>
      <c r="EA409" s="18"/>
      <c r="EB409" s="18"/>
      <c r="EC409" s="18"/>
      <c r="ED409" s="18"/>
      <c r="EE409" s="18"/>
      <c r="EF409" s="18"/>
      <c r="EG409" s="18"/>
      <c r="EH409" s="18"/>
      <c r="EI409" s="18"/>
      <c r="EJ409" s="18"/>
      <c r="EK409" s="18"/>
      <c r="EL409" s="18"/>
      <c r="EM409" s="18"/>
      <c r="EN409" s="18"/>
      <c r="EO409" s="18"/>
      <c r="EP409" s="18"/>
      <c r="EQ409" s="18"/>
      <c r="ER409" s="18"/>
      <c r="ES409" s="18"/>
      <c r="ET409" s="18"/>
      <c r="EU409" s="18"/>
      <c r="EV409" s="18"/>
      <c r="EW409" s="18"/>
      <c r="EX409" s="18"/>
      <c r="EY409" s="18"/>
      <c r="EZ409" s="18"/>
      <c r="FA409" s="18"/>
      <c r="FB409" s="18"/>
      <c r="FC409" s="18"/>
      <c r="FD409" s="18"/>
      <c r="FE409" s="18"/>
      <c r="FF409" s="18"/>
      <c r="FG409" s="18"/>
      <c r="FH409" s="18"/>
      <c r="FI409" s="18"/>
      <c r="FJ409" s="18"/>
      <c r="FK409" s="18"/>
      <c r="FL409" s="18"/>
      <c r="FM409" s="18"/>
      <c r="FN409" s="18"/>
      <c r="FO409" s="18"/>
      <c r="FP409" s="18"/>
      <c r="FQ409" s="18"/>
      <c r="FR409" s="18"/>
      <c r="FS409" s="18"/>
      <c r="FT409" s="18"/>
      <c r="FU409" s="18"/>
      <c r="FV409" s="18"/>
      <c r="FW409" s="18"/>
      <c r="FX409" s="18"/>
      <c r="FY409" s="18"/>
      <c r="FZ409" s="18"/>
    </row>
    <row r="410" spans="1:182" ht="15">
      <c r="A410" s="18"/>
      <c r="B410" s="18"/>
      <c r="C410" s="18"/>
      <c r="D410" s="245"/>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c r="DZ410" s="18"/>
      <c r="EA410" s="18"/>
      <c r="EB410" s="18"/>
      <c r="EC410" s="18"/>
      <c r="ED410" s="18"/>
      <c r="EE410" s="18"/>
      <c r="EF410" s="18"/>
      <c r="EG410" s="18"/>
      <c r="EH410" s="18"/>
      <c r="EI410" s="18"/>
      <c r="EJ410" s="18"/>
      <c r="EK410" s="18"/>
      <c r="EL410" s="18"/>
      <c r="EM410" s="18"/>
      <c r="EN410" s="18"/>
      <c r="EO410" s="18"/>
      <c r="EP410" s="18"/>
      <c r="EQ410" s="18"/>
      <c r="ER410" s="18"/>
      <c r="ES410" s="18"/>
      <c r="ET410" s="18"/>
      <c r="EU410" s="18"/>
      <c r="EV410" s="18"/>
      <c r="EW410" s="18"/>
      <c r="EX410" s="18"/>
      <c r="EY410" s="18"/>
      <c r="EZ410" s="18"/>
      <c r="FA410" s="18"/>
      <c r="FB410" s="18"/>
      <c r="FC410" s="18"/>
      <c r="FD410" s="18"/>
      <c r="FE410" s="18"/>
      <c r="FF410" s="18"/>
      <c r="FG410" s="18"/>
      <c r="FH410" s="18"/>
      <c r="FI410" s="18"/>
      <c r="FJ410" s="18"/>
      <c r="FK410" s="18"/>
      <c r="FL410" s="18"/>
      <c r="FM410" s="18"/>
      <c r="FN410" s="18"/>
      <c r="FO410" s="18"/>
      <c r="FP410" s="18"/>
      <c r="FQ410" s="18"/>
      <c r="FR410" s="18"/>
      <c r="FS410" s="18"/>
      <c r="FT410" s="18"/>
      <c r="FU410" s="18"/>
      <c r="FV410" s="18"/>
      <c r="FW410" s="18"/>
      <c r="FX410" s="18"/>
      <c r="FY410" s="18"/>
      <c r="FZ410" s="18"/>
    </row>
    <row r="411" spans="1:182" ht="15">
      <c r="A411" s="18"/>
      <c r="B411" s="18"/>
      <c r="C411" s="18"/>
      <c r="D411" s="245"/>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c r="DU411" s="18"/>
      <c r="DV411" s="18"/>
      <c r="DW411" s="18"/>
      <c r="DX411" s="18"/>
      <c r="DY411" s="18"/>
      <c r="DZ411" s="18"/>
      <c r="EA411" s="18"/>
      <c r="EB411" s="18"/>
      <c r="EC411" s="18"/>
      <c r="ED411" s="18"/>
      <c r="EE411" s="18"/>
      <c r="EF411" s="18"/>
      <c r="EG411" s="18"/>
      <c r="EH411" s="18"/>
      <c r="EI411" s="18"/>
      <c r="EJ411" s="18"/>
      <c r="EK411" s="18"/>
      <c r="EL411" s="18"/>
      <c r="EM411" s="18"/>
      <c r="EN411" s="18"/>
      <c r="EO411" s="18"/>
      <c r="EP411" s="18"/>
      <c r="EQ411" s="18"/>
      <c r="ER411" s="18"/>
      <c r="ES411" s="18"/>
      <c r="ET411" s="18"/>
      <c r="EU411" s="18"/>
      <c r="EV411" s="18"/>
      <c r="EW411" s="18"/>
      <c r="EX411" s="18"/>
      <c r="EY411" s="18"/>
      <c r="EZ411" s="18"/>
      <c r="FA411" s="18"/>
      <c r="FB411" s="18"/>
      <c r="FC411" s="18"/>
      <c r="FD411" s="18"/>
      <c r="FE411" s="18"/>
      <c r="FF411" s="18"/>
      <c r="FG411" s="18"/>
      <c r="FH411" s="18"/>
      <c r="FI411" s="18"/>
      <c r="FJ411" s="18"/>
      <c r="FK411" s="18"/>
      <c r="FL411" s="18"/>
      <c r="FM411" s="18"/>
      <c r="FN411" s="18"/>
      <c r="FO411" s="18"/>
      <c r="FP411" s="18"/>
      <c r="FQ411" s="18"/>
      <c r="FR411" s="18"/>
      <c r="FS411" s="18"/>
      <c r="FT411" s="18"/>
      <c r="FU411" s="18"/>
      <c r="FV411" s="18"/>
      <c r="FW411" s="18"/>
      <c r="FX411" s="18"/>
      <c r="FY411" s="18"/>
      <c r="FZ411" s="18"/>
    </row>
    <row r="412" spans="1:182" ht="15">
      <c r="A412" s="18"/>
      <c r="B412" s="18"/>
      <c r="C412" s="18"/>
      <c r="D412" s="245"/>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c r="DZ412" s="18"/>
      <c r="EA412" s="18"/>
      <c r="EB412" s="18"/>
      <c r="EC412" s="18"/>
      <c r="ED412" s="18"/>
      <c r="EE412" s="18"/>
      <c r="EF412" s="18"/>
      <c r="EG412" s="18"/>
      <c r="EH412" s="18"/>
      <c r="EI412" s="18"/>
      <c r="EJ412" s="18"/>
      <c r="EK412" s="18"/>
      <c r="EL412" s="18"/>
      <c r="EM412" s="18"/>
      <c r="EN412" s="18"/>
      <c r="EO412" s="18"/>
      <c r="EP412" s="18"/>
      <c r="EQ412" s="18"/>
      <c r="ER412" s="18"/>
      <c r="ES412" s="18"/>
      <c r="ET412" s="18"/>
      <c r="EU412" s="18"/>
      <c r="EV412" s="18"/>
      <c r="EW412" s="18"/>
      <c r="EX412" s="18"/>
      <c r="EY412" s="18"/>
      <c r="EZ412" s="18"/>
      <c r="FA412" s="18"/>
      <c r="FB412" s="18"/>
      <c r="FC412" s="18"/>
      <c r="FD412" s="18"/>
      <c r="FE412" s="18"/>
      <c r="FF412" s="18"/>
      <c r="FG412" s="18"/>
      <c r="FH412" s="18"/>
      <c r="FI412" s="18"/>
      <c r="FJ412" s="18"/>
      <c r="FK412" s="18"/>
      <c r="FL412" s="18"/>
      <c r="FM412" s="18"/>
      <c r="FN412" s="18"/>
      <c r="FO412" s="18"/>
      <c r="FP412" s="18"/>
      <c r="FQ412" s="18"/>
      <c r="FR412" s="18"/>
      <c r="FS412" s="18"/>
      <c r="FT412" s="18"/>
      <c r="FU412" s="18"/>
      <c r="FV412" s="18"/>
      <c r="FW412" s="18"/>
      <c r="FX412" s="18"/>
      <c r="FY412" s="18"/>
      <c r="FZ412" s="18"/>
    </row>
    <row r="413" spans="1:182" ht="15">
      <c r="A413" s="18"/>
      <c r="B413" s="18"/>
      <c r="C413" s="18"/>
      <c r="D413" s="245"/>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c r="DZ413" s="18"/>
      <c r="EA413" s="18"/>
      <c r="EB413" s="18"/>
      <c r="EC413" s="18"/>
      <c r="ED413" s="18"/>
      <c r="EE413" s="18"/>
      <c r="EF413" s="18"/>
      <c r="EG413" s="18"/>
      <c r="EH413" s="18"/>
      <c r="EI413" s="18"/>
      <c r="EJ413" s="18"/>
      <c r="EK413" s="18"/>
      <c r="EL413" s="18"/>
      <c r="EM413" s="18"/>
      <c r="EN413" s="18"/>
      <c r="EO413" s="18"/>
      <c r="EP413" s="18"/>
      <c r="EQ413" s="18"/>
      <c r="ER413" s="18"/>
      <c r="ES413" s="18"/>
      <c r="ET413" s="18"/>
      <c r="EU413" s="18"/>
      <c r="EV413" s="18"/>
      <c r="EW413" s="18"/>
      <c r="EX413" s="18"/>
      <c r="EY413" s="18"/>
      <c r="EZ413" s="18"/>
      <c r="FA413" s="18"/>
      <c r="FB413" s="18"/>
      <c r="FC413" s="18"/>
      <c r="FD413" s="18"/>
      <c r="FE413" s="18"/>
      <c r="FF413" s="18"/>
      <c r="FG413" s="18"/>
      <c r="FH413" s="18"/>
      <c r="FI413" s="18"/>
      <c r="FJ413" s="18"/>
      <c r="FK413" s="18"/>
      <c r="FL413" s="18"/>
      <c r="FM413" s="18"/>
      <c r="FN413" s="18"/>
      <c r="FO413" s="18"/>
      <c r="FP413" s="18"/>
      <c r="FQ413" s="18"/>
      <c r="FR413" s="18"/>
      <c r="FS413" s="18"/>
      <c r="FT413" s="18"/>
      <c r="FU413" s="18"/>
      <c r="FV413" s="18"/>
      <c r="FW413" s="18"/>
      <c r="FX413" s="18"/>
      <c r="FY413" s="18"/>
      <c r="FZ413" s="18"/>
    </row>
    <row r="414" spans="1:182" ht="15">
      <c r="A414" s="18"/>
      <c r="B414" s="18"/>
      <c r="C414" s="18"/>
      <c r="D414" s="245"/>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c r="DZ414" s="18"/>
      <c r="EA414" s="18"/>
      <c r="EB414" s="18"/>
      <c r="EC414" s="18"/>
      <c r="ED414" s="18"/>
      <c r="EE414" s="18"/>
      <c r="EF414" s="18"/>
      <c r="EG414" s="18"/>
      <c r="EH414" s="18"/>
      <c r="EI414" s="18"/>
      <c r="EJ414" s="18"/>
      <c r="EK414" s="18"/>
      <c r="EL414" s="18"/>
      <c r="EM414" s="18"/>
      <c r="EN414" s="18"/>
      <c r="EO414" s="18"/>
      <c r="EP414" s="18"/>
      <c r="EQ414" s="18"/>
      <c r="ER414" s="18"/>
      <c r="ES414" s="18"/>
      <c r="ET414" s="18"/>
      <c r="EU414" s="18"/>
      <c r="EV414" s="18"/>
      <c r="EW414" s="18"/>
      <c r="EX414" s="18"/>
      <c r="EY414" s="18"/>
      <c r="EZ414" s="18"/>
      <c r="FA414" s="18"/>
      <c r="FB414" s="18"/>
      <c r="FC414" s="18"/>
      <c r="FD414" s="18"/>
      <c r="FE414" s="18"/>
      <c r="FF414" s="18"/>
      <c r="FG414" s="18"/>
      <c r="FH414" s="18"/>
      <c r="FI414" s="18"/>
      <c r="FJ414" s="18"/>
      <c r="FK414" s="18"/>
      <c r="FL414" s="18"/>
      <c r="FM414" s="18"/>
      <c r="FN414" s="18"/>
      <c r="FO414" s="18"/>
      <c r="FP414" s="18"/>
      <c r="FQ414" s="18"/>
      <c r="FR414" s="18"/>
      <c r="FS414" s="18"/>
      <c r="FT414" s="18"/>
      <c r="FU414" s="18"/>
      <c r="FV414" s="18"/>
      <c r="FW414" s="18"/>
      <c r="FX414" s="18"/>
      <c r="FY414" s="18"/>
      <c r="FZ414" s="18"/>
    </row>
    <row r="415" spans="1:182" ht="15">
      <c r="A415" s="18"/>
      <c r="B415" s="18"/>
      <c r="C415" s="18"/>
      <c r="D415" s="245"/>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c r="DU415" s="18"/>
      <c r="DV415" s="18"/>
      <c r="DW415" s="18"/>
      <c r="DX415" s="18"/>
      <c r="DY415" s="18"/>
      <c r="DZ415" s="18"/>
      <c r="EA415" s="18"/>
      <c r="EB415" s="18"/>
      <c r="EC415" s="18"/>
      <c r="ED415" s="18"/>
      <c r="EE415" s="18"/>
      <c r="EF415" s="18"/>
      <c r="EG415" s="18"/>
      <c r="EH415" s="18"/>
      <c r="EI415" s="18"/>
      <c r="EJ415" s="18"/>
      <c r="EK415" s="18"/>
      <c r="EL415" s="18"/>
      <c r="EM415" s="18"/>
      <c r="EN415" s="18"/>
      <c r="EO415" s="18"/>
      <c r="EP415" s="18"/>
      <c r="EQ415" s="18"/>
      <c r="ER415" s="18"/>
      <c r="ES415" s="18"/>
      <c r="ET415" s="18"/>
      <c r="EU415" s="18"/>
      <c r="EV415" s="18"/>
      <c r="EW415" s="18"/>
      <c r="EX415" s="18"/>
      <c r="EY415" s="18"/>
      <c r="EZ415" s="18"/>
      <c r="FA415" s="18"/>
      <c r="FB415" s="18"/>
      <c r="FC415" s="18"/>
      <c r="FD415" s="18"/>
      <c r="FE415" s="18"/>
      <c r="FF415" s="18"/>
      <c r="FG415" s="18"/>
      <c r="FH415" s="18"/>
      <c r="FI415" s="18"/>
      <c r="FJ415" s="18"/>
      <c r="FK415" s="18"/>
      <c r="FL415" s="18"/>
      <c r="FM415" s="18"/>
      <c r="FN415" s="18"/>
      <c r="FO415" s="18"/>
      <c r="FP415" s="18"/>
      <c r="FQ415" s="18"/>
      <c r="FR415" s="18"/>
      <c r="FS415" s="18"/>
      <c r="FT415" s="18"/>
      <c r="FU415" s="18"/>
      <c r="FV415" s="18"/>
      <c r="FW415" s="18"/>
      <c r="FX415" s="18"/>
      <c r="FY415" s="18"/>
      <c r="FZ415" s="18"/>
    </row>
    <row r="416" spans="1:182" ht="15">
      <c r="A416" s="18"/>
      <c r="B416" s="18"/>
      <c r="C416" s="18"/>
      <c r="D416" s="245"/>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8"/>
      <c r="EP416" s="18"/>
      <c r="EQ416" s="18"/>
      <c r="ER416" s="18"/>
      <c r="ES416" s="18"/>
      <c r="ET416" s="18"/>
      <c r="EU416" s="18"/>
      <c r="EV416" s="18"/>
      <c r="EW416" s="18"/>
      <c r="EX416" s="18"/>
      <c r="EY416" s="18"/>
      <c r="EZ416" s="18"/>
      <c r="FA416" s="18"/>
      <c r="FB416" s="18"/>
      <c r="FC416" s="18"/>
      <c r="FD416" s="18"/>
      <c r="FE416" s="18"/>
      <c r="FF416" s="18"/>
      <c r="FG416" s="18"/>
      <c r="FH416" s="18"/>
      <c r="FI416" s="18"/>
      <c r="FJ416" s="18"/>
      <c r="FK416" s="18"/>
      <c r="FL416" s="18"/>
      <c r="FM416" s="18"/>
      <c r="FN416" s="18"/>
      <c r="FO416" s="18"/>
      <c r="FP416" s="18"/>
      <c r="FQ416" s="18"/>
      <c r="FR416" s="18"/>
      <c r="FS416" s="18"/>
      <c r="FT416" s="18"/>
      <c r="FU416" s="18"/>
      <c r="FV416" s="18"/>
      <c r="FW416" s="18"/>
      <c r="FX416" s="18"/>
      <c r="FY416" s="18"/>
      <c r="FZ416" s="18"/>
    </row>
    <row r="417" spans="1:182" ht="15">
      <c r="A417" s="18"/>
      <c r="B417" s="18"/>
      <c r="C417" s="18"/>
      <c r="D417" s="245"/>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c r="CZ417" s="18"/>
      <c r="DA417" s="18"/>
      <c r="DB417" s="18"/>
      <c r="DC417" s="18"/>
      <c r="DD417" s="18"/>
      <c r="DE417" s="18"/>
      <c r="DF417" s="18"/>
      <c r="DG417" s="18"/>
      <c r="DH417" s="18"/>
      <c r="DI417" s="18"/>
      <c r="DJ417" s="18"/>
      <c r="DK417" s="18"/>
      <c r="DL417" s="18"/>
      <c r="DM417" s="18"/>
      <c r="DN417" s="18"/>
      <c r="DO417" s="18"/>
      <c r="DP417" s="18"/>
      <c r="DQ417" s="18"/>
      <c r="DR417" s="18"/>
      <c r="DS417" s="18"/>
      <c r="DT417" s="18"/>
      <c r="DU417" s="18"/>
      <c r="DV417" s="18"/>
      <c r="DW417" s="18"/>
      <c r="DX417" s="18"/>
      <c r="DY417" s="18"/>
      <c r="DZ417" s="18"/>
      <c r="EA417" s="18"/>
      <c r="EB417" s="18"/>
      <c r="EC417" s="18"/>
      <c r="ED417" s="18"/>
      <c r="EE417" s="18"/>
      <c r="EF417" s="18"/>
      <c r="EG417" s="18"/>
      <c r="EH417" s="18"/>
      <c r="EI417" s="18"/>
      <c r="EJ417" s="18"/>
      <c r="EK417" s="18"/>
      <c r="EL417" s="18"/>
      <c r="EM417" s="18"/>
      <c r="EN417" s="18"/>
      <c r="EO417" s="18"/>
      <c r="EP417" s="18"/>
      <c r="EQ417" s="18"/>
      <c r="ER417" s="18"/>
      <c r="ES417" s="18"/>
      <c r="ET417" s="18"/>
      <c r="EU417" s="18"/>
      <c r="EV417" s="18"/>
      <c r="EW417" s="18"/>
      <c r="EX417" s="18"/>
      <c r="EY417" s="18"/>
      <c r="EZ417" s="18"/>
      <c r="FA417" s="18"/>
      <c r="FB417" s="18"/>
      <c r="FC417" s="18"/>
      <c r="FD417" s="18"/>
      <c r="FE417" s="18"/>
      <c r="FF417" s="18"/>
      <c r="FG417" s="18"/>
      <c r="FH417" s="18"/>
      <c r="FI417" s="18"/>
      <c r="FJ417" s="18"/>
      <c r="FK417" s="18"/>
      <c r="FL417" s="18"/>
      <c r="FM417" s="18"/>
      <c r="FN417" s="18"/>
      <c r="FO417" s="18"/>
      <c r="FP417" s="18"/>
      <c r="FQ417" s="18"/>
      <c r="FR417" s="18"/>
      <c r="FS417" s="18"/>
      <c r="FT417" s="18"/>
      <c r="FU417" s="18"/>
      <c r="FV417" s="18"/>
      <c r="FW417" s="18"/>
      <c r="FX417" s="18"/>
      <c r="FY417" s="18"/>
      <c r="FZ417" s="18"/>
    </row>
    <row r="418" spans="1:182" ht="15">
      <c r="A418" s="18"/>
      <c r="B418" s="18"/>
      <c r="C418" s="18"/>
      <c r="D418" s="245"/>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c r="DU418" s="18"/>
      <c r="DV418" s="18"/>
      <c r="DW418" s="18"/>
      <c r="DX418" s="18"/>
      <c r="DY418" s="18"/>
      <c r="DZ418" s="18"/>
      <c r="EA418" s="18"/>
      <c r="EB418" s="18"/>
      <c r="EC418" s="18"/>
      <c r="ED418" s="18"/>
      <c r="EE418" s="18"/>
      <c r="EF418" s="18"/>
      <c r="EG418" s="18"/>
      <c r="EH418" s="18"/>
      <c r="EI418" s="18"/>
      <c r="EJ418" s="18"/>
      <c r="EK418" s="18"/>
      <c r="EL418" s="18"/>
      <c r="EM418" s="18"/>
      <c r="EN418" s="18"/>
      <c r="EO418" s="18"/>
      <c r="EP418" s="18"/>
      <c r="EQ418" s="18"/>
      <c r="ER418" s="18"/>
      <c r="ES418" s="18"/>
      <c r="ET418" s="18"/>
      <c r="EU418" s="18"/>
      <c r="EV418" s="18"/>
      <c r="EW418" s="18"/>
      <c r="EX418" s="18"/>
      <c r="EY418" s="18"/>
      <c r="EZ418" s="18"/>
      <c r="FA418" s="18"/>
      <c r="FB418" s="18"/>
      <c r="FC418" s="18"/>
      <c r="FD418" s="18"/>
      <c r="FE418" s="18"/>
      <c r="FF418" s="18"/>
      <c r="FG418" s="18"/>
      <c r="FH418" s="18"/>
      <c r="FI418" s="18"/>
      <c r="FJ418" s="18"/>
      <c r="FK418" s="18"/>
      <c r="FL418" s="18"/>
      <c r="FM418" s="18"/>
      <c r="FN418" s="18"/>
      <c r="FO418" s="18"/>
      <c r="FP418" s="18"/>
      <c r="FQ418" s="18"/>
      <c r="FR418" s="18"/>
      <c r="FS418" s="18"/>
      <c r="FT418" s="18"/>
      <c r="FU418" s="18"/>
      <c r="FV418" s="18"/>
      <c r="FW418" s="18"/>
      <c r="FX418" s="18"/>
      <c r="FY418" s="18"/>
      <c r="FZ418" s="18"/>
    </row>
    <row r="419" spans="1:182" ht="15">
      <c r="A419" s="18"/>
      <c r="B419" s="18"/>
      <c r="C419" s="18"/>
      <c r="D419" s="245"/>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c r="DU419" s="18"/>
      <c r="DV419" s="18"/>
      <c r="DW419" s="18"/>
      <c r="DX419" s="18"/>
      <c r="DY419" s="18"/>
      <c r="DZ419" s="18"/>
      <c r="EA419" s="18"/>
      <c r="EB419" s="18"/>
      <c r="EC419" s="18"/>
      <c r="ED419" s="18"/>
      <c r="EE419" s="18"/>
      <c r="EF419" s="18"/>
      <c r="EG419" s="18"/>
      <c r="EH419" s="18"/>
      <c r="EI419" s="18"/>
      <c r="EJ419" s="18"/>
      <c r="EK419" s="18"/>
      <c r="EL419" s="18"/>
      <c r="EM419" s="18"/>
      <c r="EN419" s="18"/>
      <c r="EO419" s="18"/>
      <c r="EP419" s="18"/>
      <c r="EQ419" s="18"/>
      <c r="ER419" s="18"/>
      <c r="ES419" s="18"/>
      <c r="ET419" s="18"/>
      <c r="EU419" s="18"/>
      <c r="EV419" s="18"/>
      <c r="EW419" s="18"/>
      <c r="EX419" s="18"/>
      <c r="EY419" s="18"/>
      <c r="EZ419" s="18"/>
      <c r="FA419" s="18"/>
      <c r="FB419" s="18"/>
      <c r="FC419" s="18"/>
      <c r="FD419" s="18"/>
      <c r="FE419" s="18"/>
      <c r="FF419" s="18"/>
      <c r="FG419" s="18"/>
      <c r="FH419" s="18"/>
      <c r="FI419" s="18"/>
      <c r="FJ419" s="18"/>
      <c r="FK419" s="18"/>
      <c r="FL419" s="18"/>
      <c r="FM419" s="18"/>
      <c r="FN419" s="18"/>
      <c r="FO419" s="18"/>
      <c r="FP419" s="18"/>
      <c r="FQ419" s="18"/>
      <c r="FR419" s="18"/>
      <c r="FS419" s="18"/>
      <c r="FT419" s="18"/>
      <c r="FU419" s="18"/>
      <c r="FV419" s="18"/>
      <c r="FW419" s="18"/>
      <c r="FX419" s="18"/>
      <c r="FY419" s="18"/>
      <c r="FZ419" s="18"/>
    </row>
    <row r="420" spans="1:182" ht="15">
      <c r="A420" s="18"/>
      <c r="B420" s="18"/>
      <c r="C420" s="18"/>
      <c r="D420" s="245"/>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c r="DZ420" s="18"/>
      <c r="EA420" s="18"/>
      <c r="EB420" s="18"/>
      <c r="EC420" s="18"/>
      <c r="ED420" s="18"/>
      <c r="EE420" s="18"/>
      <c r="EF420" s="18"/>
      <c r="EG420" s="18"/>
      <c r="EH420" s="18"/>
      <c r="EI420" s="18"/>
      <c r="EJ420" s="18"/>
      <c r="EK420" s="18"/>
      <c r="EL420" s="18"/>
      <c r="EM420" s="18"/>
      <c r="EN420" s="18"/>
      <c r="EO420" s="18"/>
      <c r="EP420" s="18"/>
      <c r="EQ420" s="18"/>
      <c r="ER420" s="18"/>
      <c r="ES420" s="18"/>
      <c r="ET420" s="18"/>
      <c r="EU420" s="18"/>
      <c r="EV420" s="18"/>
      <c r="EW420" s="18"/>
      <c r="EX420" s="18"/>
      <c r="EY420" s="18"/>
      <c r="EZ420" s="18"/>
      <c r="FA420" s="18"/>
      <c r="FB420" s="18"/>
      <c r="FC420" s="18"/>
      <c r="FD420" s="18"/>
      <c r="FE420" s="18"/>
      <c r="FF420" s="18"/>
      <c r="FG420" s="18"/>
      <c r="FH420" s="18"/>
      <c r="FI420" s="18"/>
      <c r="FJ420" s="18"/>
      <c r="FK420" s="18"/>
      <c r="FL420" s="18"/>
      <c r="FM420" s="18"/>
      <c r="FN420" s="18"/>
      <c r="FO420" s="18"/>
      <c r="FP420" s="18"/>
      <c r="FQ420" s="18"/>
      <c r="FR420" s="18"/>
      <c r="FS420" s="18"/>
      <c r="FT420" s="18"/>
      <c r="FU420" s="18"/>
      <c r="FV420" s="18"/>
      <c r="FW420" s="18"/>
      <c r="FX420" s="18"/>
      <c r="FY420" s="18"/>
      <c r="FZ420" s="18"/>
    </row>
    <row r="421" spans="1:182" ht="15">
      <c r="A421" s="18"/>
      <c r="B421" s="18"/>
      <c r="C421" s="18"/>
      <c r="D421" s="245"/>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c r="DL421" s="18"/>
      <c r="DM421" s="18"/>
      <c r="DN421" s="18"/>
      <c r="DO421" s="18"/>
      <c r="DP421" s="18"/>
      <c r="DQ421" s="18"/>
      <c r="DR421" s="18"/>
      <c r="DS421" s="18"/>
      <c r="DT421" s="18"/>
      <c r="DU421" s="18"/>
      <c r="DV421" s="18"/>
      <c r="DW421" s="18"/>
      <c r="DX421" s="18"/>
      <c r="DY421" s="18"/>
      <c r="DZ421" s="18"/>
      <c r="EA421" s="18"/>
      <c r="EB421" s="18"/>
      <c r="EC421" s="18"/>
      <c r="ED421" s="18"/>
      <c r="EE421" s="18"/>
      <c r="EF421" s="18"/>
      <c r="EG421" s="18"/>
      <c r="EH421" s="18"/>
      <c r="EI421" s="18"/>
      <c r="EJ421" s="18"/>
      <c r="EK421" s="18"/>
      <c r="EL421" s="18"/>
      <c r="EM421" s="18"/>
      <c r="EN421" s="18"/>
      <c r="EO421" s="18"/>
      <c r="EP421" s="18"/>
      <c r="EQ421" s="18"/>
      <c r="ER421" s="18"/>
      <c r="ES421" s="18"/>
      <c r="ET421" s="18"/>
      <c r="EU421" s="18"/>
      <c r="EV421" s="18"/>
      <c r="EW421" s="18"/>
      <c r="EX421" s="18"/>
      <c r="EY421" s="18"/>
      <c r="EZ421" s="18"/>
      <c r="FA421" s="18"/>
      <c r="FB421" s="18"/>
      <c r="FC421" s="18"/>
      <c r="FD421" s="18"/>
      <c r="FE421" s="18"/>
      <c r="FF421" s="18"/>
      <c r="FG421" s="18"/>
      <c r="FH421" s="18"/>
      <c r="FI421" s="18"/>
      <c r="FJ421" s="18"/>
      <c r="FK421" s="18"/>
      <c r="FL421" s="18"/>
      <c r="FM421" s="18"/>
      <c r="FN421" s="18"/>
      <c r="FO421" s="18"/>
      <c r="FP421" s="18"/>
      <c r="FQ421" s="18"/>
      <c r="FR421" s="18"/>
      <c r="FS421" s="18"/>
      <c r="FT421" s="18"/>
      <c r="FU421" s="18"/>
      <c r="FV421" s="18"/>
      <c r="FW421" s="18"/>
      <c r="FX421" s="18"/>
      <c r="FY421" s="18"/>
      <c r="FZ421" s="18"/>
    </row>
    <row r="422" spans="1:182" ht="15">
      <c r="A422" s="18"/>
      <c r="B422" s="18"/>
      <c r="C422" s="18"/>
      <c r="D422" s="245"/>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c r="CZ422" s="18"/>
      <c r="DA422" s="18"/>
      <c r="DB422" s="18"/>
      <c r="DC422" s="18"/>
      <c r="DD422" s="18"/>
      <c r="DE422" s="18"/>
      <c r="DF422" s="18"/>
      <c r="DG422" s="18"/>
      <c r="DH422" s="18"/>
      <c r="DI422" s="18"/>
      <c r="DJ422" s="18"/>
      <c r="DK422" s="18"/>
      <c r="DL422" s="18"/>
      <c r="DM422" s="18"/>
      <c r="DN422" s="18"/>
      <c r="DO422" s="18"/>
      <c r="DP422" s="18"/>
      <c r="DQ422" s="18"/>
      <c r="DR422" s="18"/>
      <c r="DS422" s="18"/>
      <c r="DT422" s="18"/>
      <c r="DU422" s="18"/>
      <c r="DV422" s="18"/>
      <c r="DW422" s="18"/>
      <c r="DX422" s="18"/>
      <c r="DY422" s="18"/>
      <c r="DZ422" s="18"/>
      <c r="EA422" s="18"/>
      <c r="EB422" s="18"/>
      <c r="EC422" s="18"/>
      <c r="ED422" s="18"/>
      <c r="EE422" s="18"/>
      <c r="EF422" s="18"/>
      <c r="EG422" s="18"/>
      <c r="EH422" s="18"/>
      <c r="EI422" s="18"/>
      <c r="EJ422" s="18"/>
      <c r="EK422" s="18"/>
      <c r="EL422" s="18"/>
      <c r="EM422" s="18"/>
      <c r="EN422" s="18"/>
      <c r="EO422" s="18"/>
      <c r="EP422" s="18"/>
      <c r="EQ422" s="18"/>
      <c r="ER422" s="18"/>
      <c r="ES422" s="18"/>
      <c r="ET422" s="18"/>
      <c r="EU422" s="18"/>
      <c r="EV422" s="18"/>
      <c r="EW422" s="18"/>
      <c r="EX422" s="18"/>
      <c r="EY422" s="18"/>
      <c r="EZ422" s="18"/>
      <c r="FA422" s="18"/>
      <c r="FB422" s="18"/>
      <c r="FC422" s="18"/>
      <c r="FD422" s="18"/>
      <c r="FE422" s="18"/>
      <c r="FF422" s="18"/>
      <c r="FG422" s="18"/>
      <c r="FH422" s="18"/>
      <c r="FI422" s="18"/>
      <c r="FJ422" s="18"/>
      <c r="FK422" s="18"/>
      <c r="FL422" s="18"/>
      <c r="FM422" s="18"/>
      <c r="FN422" s="18"/>
      <c r="FO422" s="18"/>
      <c r="FP422" s="18"/>
      <c r="FQ422" s="18"/>
      <c r="FR422" s="18"/>
      <c r="FS422" s="18"/>
      <c r="FT422" s="18"/>
      <c r="FU422" s="18"/>
      <c r="FV422" s="18"/>
      <c r="FW422" s="18"/>
      <c r="FX422" s="18"/>
      <c r="FY422" s="18"/>
      <c r="FZ422" s="18"/>
    </row>
    <row r="423" spans="1:182" ht="15">
      <c r="A423" s="18"/>
      <c r="B423" s="18"/>
      <c r="C423" s="18"/>
      <c r="D423" s="245"/>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c r="DU423" s="18"/>
      <c r="DV423" s="18"/>
      <c r="DW423" s="18"/>
      <c r="DX423" s="18"/>
      <c r="DY423" s="18"/>
      <c r="DZ423" s="18"/>
      <c r="EA423" s="18"/>
      <c r="EB423" s="18"/>
      <c r="EC423" s="18"/>
      <c r="ED423" s="18"/>
      <c r="EE423" s="18"/>
      <c r="EF423" s="18"/>
      <c r="EG423" s="18"/>
      <c r="EH423" s="18"/>
      <c r="EI423" s="18"/>
      <c r="EJ423" s="18"/>
      <c r="EK423" s="18"/>
      <c r="EL423" s="18"/>
      <c r="EM423" s="18"/>
      <c r="EN423" s="18"/>
      <c r="EO423" s="18"/>
      <c r="EP423" s="18"/>
      <c r="EQ423" s="18"/>
      <c r="ER423" s="18"/>
      <c r="ES423" s="18"/>
      <c r="ET423" s="18"/>
      <c r="EU423" s="18"/>
      <c r="EV423" s="18"/>
      <c r="EW423" s="18"/>
      <c r="EX423" s="18"/>
      <c r="EY423" s="18"/>
      <c r="EZ423" s="18"/>
      <c r="FA423" s="18"/>
      <c r="FB423" s="18"/>
      <c r="FC423" s="18"/>
      <c r="FD423" s="18"/>
      <c r="FE423" s="18"/>
      <c r="FF423" s="18"/>
      <c r="FG423" s="18"/>
      <c r="FH423" s="18"/>
      <c r="FI423" s="18"/>
      <c r="FJ423" s="18"/>
      <c r="FK423" s="18"/>
      <c r="FL423" s="18"/>
      <c r="FM423" s="18"/>
      <c r="FN423" s="18"/>
      <c r="FO423" s="18"/>
      <c r="FP423" s="18"/>
      <c r="FQ423" s="18"/>
      <c r="FR423" s="18"/>
      <c r="FS423" s="18"/>
      <c r="FT423" s="18"/>
      <c r="FU423" s="18"/>
      <c r="FV423" s="18"/>
      <c r="FW423" s="18"/>
      <c r="FX423" s="18"/>
      <c r="FY423" s="18"/>
      <c r="FZ423" s="18"/>
    </row>
    <row r="424" spans="1:182" ht="15">
      <c r="A424" s="18"/>
      <c r="B424" s="18"/>
      <c r="C424" s="18"/>
      <c r="D424" s="245"/>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c r="CZ424" s="18"/>
      <c r="DA424" s="18"/>
      <c r="DB424" s="18"/>
      <c r="DC424" s="18"/>
      <c r="DD424" s="18"/>
      <c r="DE424" s="18"/>
      <c r="DF424" s="18"/>
      <c r="DG424" s="18"/>
      <c r="DH424" s="18"/>
      <c r="DI424" s="18"/>
      <c r="DJ424" s="18"/>
      <c r="DK424" s="18"/>
      <c r="DL424" s="18"/>
      <c r="DM424" s="18"/>
      <c r="DN424" s="18"/>
      <c r="DO424" s="18"/>
      <c r="DP424" s="18"/>
      <c r="DQ424" s="18"/>
      <c r="DR424" s="18"/>
      <c r="DS424" s="18"/>
      <c r="DT424" s="18"/>
      <c r="DU424" s="18"/>
      <c r="DV424" s="18"/>
      <c r="DW424" s="18"/>
      <c r="DX424" s="18"/>
      <c r="DY424" s="18"/>
      <c r="DZ424" s="18"/>
      <c r="EA424" s="18"/>
      <c r="EB424" s="18"/>
      <c r="EC424" s="18"/>
      <c r="ED424" s="18"/>
      <c r="EE424" s="18"/>
      <c r="EF424" s="18"/>
      <c r="EG424" s="18"/>
      <c r="EH424" s="18"/>
      <c r="EI424" s="18"/>
      <c r="EJ424" s="18"/>
      <c r="EK424" s="18"/>
      <c r="EL424" s="18"/>
      <c r="EM424" s="18"/>
      <c r="EN424" s="18"/>
      <c r="EO424" s="18"/>
      <c r="EP424" s="18"/>
      <c r="EQ424" s="18"/>
      <c r="ER424" s="18"/>
      <c r="ES424" s="18"/>
      <c r="ET424" s="18"/>
      <c r="EU424" s="18"/>
      <c r="EV424" s="18"/>
      <c r="EW424" s="18"/>
      <c r="EX424" s="18"/>
      <c r="EY424" s="18"/>
      <c r="EZ424" s="18"/>
      <c r="FA424" s="18"/>
      <c r="FB424" s="18"/>
      <c r="FC424" s="18"/>
      <c r="FD424" s="18"/>
      <c r="FE424" s="18"/>
      <c r="FF424" s="18"/>
      <c r="FG424" s="18"/>
      <c r="FH424" s="18"/>
      <c r="FI424" s="18"/>
      <c r="FJ424" s="18"/>
      <c r="FK424" s="18"/>
      <c r="FL424" s="18"/>
      <c r="FM424" s="18"/>
      <c r="FN424" s="18"/>
      <c r="FO424" s="18"/>
      <c r="FP424" s="18"/>
      <c r="FQ424" s="18"/>
      <c r="FR424" s="18"/>
      <c r="FS424" s="18"/>
      <c r="FT424" s="18"/>
      <c r="FU424" s="18"/>
      <c r="FV424" s="18"/>
      <c r="FW424" s="18"/>
      <c r="FX424" s="18"/>
      <c r="FY424" s="18"/>
      <c r="FZ424" s="18"/>
    </row>
    <row r="425" spans="1:182" ht="15">
      <c r="A425" s="18"/>
      <c r="B425" s="18"/>
      <c r="C425" s="18"/>
      <c r="D425" s="245"/>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c r="CZ425" s="18"/>
      <c r="DA425" s="18"/>
      <c r="DB425" s="18"/>
      <c r="DC425" s="18"/>
      <c r="DD425" s="18"/>
      <c r="DE425" s="18"/>
      <c r="DF425" s="18"/>
      <c r="DG425" s="18"/>
      <c r="DH425" s="18"/>
      <c r="DI425" s="18"/>
      <c r="DJ425" s="18"/>
      <c r="DK425" s="18"/>
      <c r="DL425" s="18"/>
      <c r="DM425" s="18"/>
      <c r="DN425" s="18"/>
      <c r="DO425" s="18"/>
      <c r="DP425" s="18"/>
      <c r="DQ425" s="18"/>
      <c r="DR425" s="18"/>
      <c r="DS425" s="18"/>
      <c r="DT425" s="18"/>
      <c r="DU425" s="18"/>
      <c r="DV425" s="18"/>
      <c r="DW425" s="18"/>
      <c r="DX425" s="18"/>
      <c r="DY425" s="18"/>
      <c r="DZ425" s="18"/>
      <c r="EA425" s="18"/>
      <c r="EB425" s="18"/>
      <c r="EC425" s="18"/>
      <c r="ED425" s="18"/>
      <c r="EE425" s="18"/>
      <c r="EF425" s="18"/>
      <c r="EG425" s="18"/>
      <c r="EH425" s="18"/>
      <c r="EI425" s="18"/>
      <c r="EJ425" s="18"/>
      <c r="EK425" s="18"/>
      <c r="EL425" s="18"/>
      <c r="EM425" s="18"/>
      <c r="EN425" s="18"/>
      <c r="EO425" s="18"/>
      <c r="EP425" s="18"/>
      <c r="EQ425" s="18"/>
      <c r="ER425" s="18"/>
      <c r="ES425" s="18"/>
      <c r="ET425" s="18"/>
      <c r="EU425" s="18"/>
      <c r="EV425" s="18"/>
      <c r="EW425" s="18"/>
      <c r="EX425" s="18"/>
      <c r="EY425" s="18"/>
      <c r="EZ425" s="18"/>
      <c r="FA425" s="18"/>
      <c r="FB425" s="18"/>
      <c r="FC425" s="18"/>
      <c r="FD425" s="18"/>
      <c r="FE425" s="18"/>
      <c r="FF425" s="18"/>
      <c r="FG425" s="18"/>
      <c r="FH425" s="18"/>
      <c r="FI425" s="18"/>
      <c r="FJ425" s="18"/>
      <c r="FK425" s="18"/>
      <c r="FL425" s="18"/>
      <c r="FM425" s="18"/>
      <c r="FN425" s="18"/>
      <c r="FO425" s="18"/>
      <c r="FP425" s="18"/>
      <c r="FQ425" s="18"/>
      <c r="FR425" s="18"/>
      <c r="FS425" s="18"/>
      <c r="FT425" s="18"/>
      <c r="FU425" s="18"/>
      <c r="FV425" s="18"/>
      <c r="FW425" s="18"/>
      <c r="FX425" s="18"/>
      <c r="FY425" s="18"/>
      <c r="FZ425" s="18"/>
    </row>
    <row r="426" spans="1:182" ht="15">
      <c r="A426" s="18"/>
      <c r="B426" s="18"/>
      <c r="C426" s="18"/>
      <c r="D426" s="245"/>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8"/>
      <c r="EP426" s="18"/>
      <c r="EQ426" s="18"/>
      <c r="ER426" s="18"/>
      <c r="ES426" s="18"/>
      <c r="ET426" s="18"/>
      <c r="EU426" s="18"/>
      <c r="EV426" s="18"/>
      <c r="EW426" s="18"/>
      <c r="EX426" s="18"/>
      <c r="EY426" s="18"/>
      <c r="EZ426" s="18"/>
      <c r="FA426" s="18"/>
      <c r="FB426" s="18"/>
      <c r="FC426" s="18"/>
      <c r="FD426" s="18"/>
      <c r="FE426" s="18"/>
      <c r="FF426" s="18"/>
      <c r="FG426" s="18"/>
      <c r="FH426" s="18"/>
      <c r="FI426" s="18"/>
      <c r="FJ426" s="18"/>
      <c r="FK426" s="18"/>
      <c r="FL426" s="18"/>
      <c r="FM426" s="18"/>
      <c r="FN426" s="18"/>
      <c r="FO426" s="18"/>
      <c r="FP426" s="18"/>
      <c r="FQ426" s="18"/>
      <c r="FR426" s="18"/>
      <c r="FS426" s="18"/>
      <c r="FT426" s="18"/>
      <c r="FU426" s="18"/>
      <c r="FV426" s="18"/>
      <c r="FW426" s="18"/>
      <c r="FX426" s="18"/>
      <c r="FY426" s="18"/>
      <c r="FZ426" s="18"/>
    </row>
    <row r="427" spans="1:182" ht="15">
      <c r="A427" s="18"/>
      <c r="B427" s="18"/>
      <c r="C427" s="18"/>
      <c r="D427" s="245"/>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c r="DL427" s="18"/>
      <c r="DM427" s="18"/>
      <c r="DN427" s="18"/>
      <c r="DO427" s="18"/>
      <c r="DP427" s="18"/>
      <c r="DQ427" s="18"/>
      <c r="DR427" s="18"/>
      <c r="DS427" s="18"/>
      <c r="DT427" s="18"/>
      <c r="DU427" s="18"/>
      <c r="DV427" s="18"/>
      <c r="DW427" s="18"/>
      <c r="DX427" s="18"/>
      <c r="DY427" s="18"/>
      <c r="DZ427" s="18"/>
      <c r="EA427" s="18"/>
      <c r="EB427" s="18"/>
      <c r="EC427" s="18"/>
      <c r="ED427" s="18"/>
      <c r="EE427" s="18"/>
      <c r="EF427" s="18"/>
      <c r="EG427" s="18"/>
      <c r="EH427" s="18"/>
      <c r="EI427" s="18"/>
      <c r="EJ427" s="18"/>
      <c r="EK427" s="18"/>
      <c r="EL427" s="18"/>
      <c r="EM427" s="18"/>
      <c r="EN427" s="18"/>
      <c r="EO427" s="18"/>
      <c r="EP427" s="18"/>
      <c r="EQ427" s="18"/>
      <c r="ER427" s="18"/>
      <c r="ES427" s="18"/>
      <c r="ET427" s="18"/>
      <c r="EU427" s="18"/>
      <c r="EV427" s="18"/>
      <c r="EW427" s="18"/>
      <c r="EX427" s="18"/>
      <c r="EY427" s="18"/>
      <c r="EZ427" s="18"/>
      <c r="FA427" s="18"/>
      <c r="FB427" s="18"/>
      <c r="FC427" s="18"/>
      <c r="FD427" s="18"/>
      <c r="FE427" s="18"/>
      <c r="FF427" s="18"/>
      <c r="FG427" s="18"/>
      <c r="FH427" s="18"/>
      <c r="FI427" s="18"/>
      <c r="FJ427" s="18"/>
      <c r="FK427" s="18"/>
      <c r="FL427" s="18"/>
      <c r="FM427" s="18"/>
      <c r="FN427" s="18"/>
      <c r="FO427" s="18"/>
      <c r="FP427" s="18"/>
      <c r="FQ427" s="18"/>
      <c r="FR427" s="18"/>
      <c r="FS427" s="18"/>
      <c r="FT427" s="18"/>
      <c r="FU427" s="18"/>
      <c r="FV427" s="18"/>
      <c r="FW427" s="18"/>
      <c r="FX427" s="18"/>
      <c r="FY427" s="18"/>
      <c r="FZ427" s="18"/>
    </row>
    <row r="428" spans="1:182" ht="15">
      <c r="A428" s="18"/>
      <c r="B428" s="18"/>
      <c r="C428" s="18"/>
      <c r="D428" s="245"/>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c r="DL428" s="18"/>
      <c r="DM428" s="18"/>
      <c r="DN428" s="18"/>
      <c r="DO428" s="18"/>
      <c r="DP428" s="18"/>
      <c r="DQ428" s="18"/>
      <c r="DR428" s="18"/>
      <c r="DS428" s="18"/>
      <c r="DT428" s="18"/>
      <c r="DU428" s="18"/>
      <c r="DV428" s="18"/>
      <c r="DW428" s="18"/>
      <c r="DX428" s="18"/>
      <c r="DY428" s="18"/>
      <c r="DZ428" s="18"/>
      <c r="EA428" s="18"/>
      <c r="EB428" s="18"/>
      <c r="EC428" s="18"/>
      <c r="ED428" s="18"/>
      <c r="EE428" s="18"/>
      <c r="EF428" s="18"/>
      <c r="EG428" s="18"/>
      <c r="EH428" s="18"/>
      <c r="EI428" s="18"/>
      <c r="EJ428" s="18"/>
      <c r="EK428" s="18"/>
      <c r="EL428" s="18"/>
      <c r="EM428" s="18"/>
      <c r="EN428" s="18"/>
      <c r="EO428" s="18"/>
      <c r="EP428" s="18"/>
      <c r="EQ428" s="18"/>
      <c r="ER428" s="18"/>
      <c r="ES428" s="18"/>
      <c r="ET428" s="18"/>
      <c r="EU428" s="18"/>
      <c r="EV428" s="18"/>
      <c r="EW428" s="18"/>
      <c r="EX428" s="18"/>
      <c r="EY428" s="18"/>
      <c r="EZ428" s="18"/>
      <c r="FA428" s="18"/>
      <c r="FB428" s="18"/>
      <c r="FC428" s="18"/>
      <c r="FD428" s="18"/>
      <c r="FE428" s="18"/>
      <c r="FF428" s="18"/>
      <c r="FG428" s="18"/>
      <c r="FH428" s="18"/>
      <c r="FI428" s="18"/>
      <c r="FJ428" s="18"/>
      <c r="FK428" s="18"/>
      <c r="FL428" s="18"/>
      <c r="FM428" s="18"/>
      <c r="FN428" s="18"/>
      <c r="FO428" s="18"/>
      <c r="FP428" s="18"/>
      <c r="FQ428" s="18"/>
      <c r="FR428" s="18"/>
      <c r="FS428" s="18"/>
      <c r="FT428" s="18"/>
      <c r="FU428" s="18"/>
      <c r="FV428" s="18"/>
      <c r="FW428" s="18"/>
      <c r="FX428" s="18"/>
      <c r="FY428" s="18"/>
      <c r="FZ428" s="18"/>
    </row>
    <row r="429" spans="1:182" ht="15">
      <c r="A429" s="18"/>
      <c r="B429" s="18"/>
      <c r="C429" s="18"/>
      <c r="D429" s="245"/>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c r="DL429" s="18"/>
      <c r="DM429" s="18"/>
      <c r="DN429" s="18"/>
      <c r="DO429" s="18"/>
      <c r="DP429" s="18"/>
      <c r="DQ429" s="18"/>
      <c r="DR429" s="18"/>
      <c r="DS429" s="18"/>
      <c r="DT429" s="18"/>
      <c r="DU429" s="18"/>
      <c r="DV429" s="18"/>
      <c r="DW429" s="18"/>
      <c r="DX429" s="18"/>
      <c r="DY429" s="18"/>
      <c r="DZ429" s="18"/>
      <c r="EA429" s="18"/>
      <c r="EB429" s="18"/>
      <c r="EC429" s="18"/>
      <c r="ED429" s="18"/>
      <c r="EE429" s="18"/>
      <c r="EF429" s="18"/>
      <c r="EG429" s="18"/>
      <c r="EH429" s="18"/>
      <c r="EI429" s="18"/>
      <c r="EJ429" s="18"/>
      <c r="EK429" s="18"/>
      <c r="EL429" s="18"/>
      <c r="EM429" s="18"/>
      <c r="EN429" s="18"/>
      <c r="EO429" s="18"/>
      <c r="EP429" s="18"/>
      <c r="EQ429" s="18"/>
      <c r="ER429" s="18"/>
      <c r="ES429" s="18"/>
      <c r="ET429" s="18"/>
      <c r="EU429" s="18"/>
      <c r="EV429" s="18"/>
      <c r="EW429" s="18"/>
      <c r="EX429" s="18"/>
      <c r="EY429" s="18"/>
      <c r="EZ429" s="18"/>
      <c r="FA429" s="18"/>
      <c r="FB429" s="18"/>
      <c r="FC429" s="18"/>
      <c r="FD429" s="18"/>
      <c r="FE429" s="18"/>
      <c r="FF429" s="18"/>
      <c r="FG429" s="18"/>
      <c r="FH429" s="18"/>
      <c r="FI429" s="18"/>
      <c r="FJ429" s="18"/>
      <c r="FK429" s="18"/>
      <c r="FL429" s="18"/>
      <c r="FM429" s="18"/>
      <c r="FN429" s="18"/>
      <c r="FO429" s="18"/>
      <c r="FP429" s="18"/>
      <c r="FQ429" s="18"/>
      <c r="FR429" s="18"/>
      <c r="FS429" s="18"/>
      <c r="FT429" s="18"/>
      <c r="FU429" s="18"/>
      <c r="FV429" s="18"/>
      <c r="FW429" s="18"/>
      <c r="FX429" s="18"/>
      <c r="FY429" s="18"/>
      <c r="FZ429" s="18"/>
    </row>
    <row r="430" spans="1:182" ht="15">
      <c r="A430" s="18"/>
      <c r="B430" s="18"/>
      <c r="C430" s="18"/>
      <c r="D430" s="245"/>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c r="DL430" s="18"/>
      <c r="DM430" s="18"/>
      <c r="DN430" s="18"/>
      <c r="DO430" s="18"/>
      <c r="DP430" s="18"/>
      <c r="DQ430" s="18"/>
      <c r="DR430" s="18"/>
      <c r="DS430" s="18"/>
      <c r="DT430" s="18"/>
      <c r="DU430" s="18"/>
      <c r="DV430" s="18"/>
      <c r="DW430" s="18"/>
      <c r="DX430" s="18"/>
      <c r="DY430" s="18"/>
      <c r="DZ430" s="18"/>
      <c r="EA430" s="18"/>
      <c r="EB430" s="18"/>
      <c r="EC430" s="18"/>
      <c r="ED430" s="18"/>
      <c r="EE430" s="18"/>
      <c r="EF430" s="18"/>
      <c r="EG430" s="18"/>
      <c r="EH430" s="18"/>
      <c r="EI430" s="18"/>
      <c r="EJ430" s="18"/>
      <c r="EK430" s="18"/>
      <c r="EL430" s="18"/>
      <c r="EM430" s="18"/>
      <c r="EN430" s="18"/>
      <c r="EO430" s="18"/>
      <c r="EP430" s="18"/>
      <c r="EQ430" s="18"/>
      <c r="ER430" s="18"/>
      <c r="ES430" s="18"/>
      <c r="ET430" s="18"/>
      <c r="EU430" s="18"/>
      <c r="EV430" s="18"/>
      <c r="EW430" s="18"/>
      <c r="EX430" s="18"/>
      <c r="EY430" s="18"/>
      <c r="EZ430" s="18"/>
      <c r="FA430" s="18"/>
      <c r="FB430" s="18"/>
      <c r="FC430" s="18"/>
      <c r="FD430" s="18"/>
      <c r="FE430" s="18"/>
      <c r="FF430" s="18"/>
      <c r="FG430" s="18"/>
      <c r="FH430" s="18"/>
      <c r="FI430" s="18"/>
      <c r="FJ430" s="18"/>
      <c r="FK430" s="18"/>
      <c r="FL430" s="18"/>
      <c r="FM430" s="18"/>
      <c r="FN430" s="18"/>
      <c r="FO430" s="18"/>
      <c r="FP430" s="18"/>
      <c r="FQ430" s="18"/>
      <c r="FR430" s="18"/>
      <c r="FS430" s="18"/>
      <c r="FT430" s="18"/>
      <c r="FU430" s="18"/>
      <c r="FV430" s="18"/>
      <c r="FW430" s="18"/>
      <c r="FX430" s="18"/>
      <c r="FY430" s="18"/>
      <c r="FZ430" s="18"/>
    </row>
    <row r="431" spans="1:182" ht="15">
      <c r="A431" s="18"/>
      <c r="B431" s="18"/>
      <c r="C431" s="18"/>
      <c r="D431" s="245"/>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c r="DL431" s="18"/>
      <c r="DM431" s="18"/>
      <c r="DN431" s="18"/>
      <c r="DO431" s="18"/>
      <c r="DP431" s="18"/>
      <c r="DQ431" s="18"/>
      <c r="DR431" s="18"/>
      <c r="DS431" s="18"/>
      <c r="DT431" s="18"/>
      <c r="DU431" s="18"/>
      <c r="DV431" s="18"/>
      <c r="DW431" s="18"/>
      <c r="DX431" s="18"/>
      <c r="DY431" s="18"/>
      <c r="DZ431" s="18"/>
      <c r="EA431" s="18"/>
      <c r="EB431" s="18"/>
      <c r="EC431" s="18"/>
      <c r="ED431" s="18"/>
      <c r="EE431" s="18"/>
      <c r="EF431" s="18"/>
      <c r="EG431" s="18"/>
      <c r="EH431" s="18"/>
      <c r="EI431" s="18"/>
      <c r="EJ431" s="18"/>
      <c r="EK431" s="18"/>
      <c r="EL431" s="18"/>
      <c r="EM431" s="18"/>
      <c r="EN431" s="18"/>
      <c r="EO431" s="18"/>
      <c r="EP431" s="18"/>
      <c r="EQ431" s="18"/>
      <c r="ER431" s="18"/>
      <c r="ES431" s="18"/>
      <c r="ET431" s="18"/>
      <c r="EU431" s="18"/>
      <c r="EV431" s="18"/>
      <c r="EW431" s="18"/>
      <c r="EX431" s="18"/>
      <c r="EY431" s="18"/>
      <c r="EZ431" s="18"/>
      <c r="FA431" s="18"/>
      <c r="FB431" s="18"/>
      <c r="FC431" s="18"/>
      <c r="FD431" s="18"/>
      <c r="FE431" s="18"/>
      <c r="FF431" s="18"/>
      <c r="FG431" s="18"/>
      <c r="FH431" s="18"/>
      <c r="FI431" s="18"/>
      <c r="FJ431" s="18"/>
      <c r="FK431" s="18"/>
      <c r="FL431" s="18"/>
      <c r="FM431" s="18"/>
      <c r="FN431" s="18"/>
      <c r="FO431" s="18"/>
      <c r="FP431" s="18"/>
      <c r="FQ431" s="18"/>
      <c r="FR431" s="18"/>
      <c r="FS431" s="18"/>
      <c r="FT431" s="18"/>
      <c r="FU431" s="18"/>
      <c r="FV431" s="18"/>
      <c r="FW431" s="18"/>
      <c r="FX431" s="18"/>
      <c r="FY431" s="18"/>
      <c r="FZ431" s="18"/>
    </row>
    <row r="432" spans="1:182" ht="15">
      <c r="A432" s="18"/>
      <c r="B432" s="18"/>
      <c r="C432" s="18"/>
      <c r="D432" s="245"/>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c r="DL432" s="18"/>
      <c r="DM432" s="18"/>
      <c r="DN432" s="18"/>
      <c r="DO432" s="18"/>
      <c r="DP432" s="18"/>
      <c r="DQ432" s="18"/>
      <c r="DR432" s="18"/>
      <c r="DS432" s="18"/>
      <c r="DT432" s="18"/>
      <c r="DU432" s="18"/>
      <c r="DV432" s="18"/>
      <c r="DW432" s="18"/>
      <c r="DX432" s="18"/>
      <c r="DY432" s="18"/>
      <c r="DZ432" s="18"/>
      <c r="EA432" s="18"/>
      <c r="EB432" s="18"/>
      <c r="EC432" s="18"/>
      <c r="ED432" s="18"/>
      <c r="EE432" s="18"/>
      <c r="EF432" s="18"/>
      <c r="EG432" s="18"/>
      <c r="EH432" s="18"/>
      <c r="EI432" s="18"/>
      <c r="EJ432" s="18"/>
      <c r="EK432" s="18"/>
      <c r="EL432" s="18"/>
      <c r="EM432" s="18"/>
      <c r="EN432" s="18"/>
      <c r="EO432" s="18"/>
      <c r="EP432" s="18"/>
      <c r="EQ432" s="18"/>
      <c r="ER432" s="18"/>
      <c r="ES432" s="18"/>
      <c r="ET432" s="18"/>
      <c r="EU432" s="18"/>
      <c r="EV432" s="18"/>
      <c r="EW432" s="18"/>
      <c r="EX432" s="18"/>
      <c r="EY432" s="18"/>
      <c r="EZ432" s="18"/>
      <c r="FA432" s="18"/>
      <c r="FB432" s="18"/>
      <c r="FC432" s="18"/>
      <c r="FD432" s="18"/>
      <c r="FE432" s="18"/>
      <c r="FF432" s="18"/>
      <c r="FG432" s="18"/>
      <c r="FH432" s="18"/>
      <c r="FI432" s="18"/>
      <c r="FJ432" s="18"/>
      <c r="FK432" s="18"/>
      <c r="FL432" s="18"/>
      <c r="FM432" s="18"/>
      <c r="FN432" s="18"/>
      <c r="FO432" s="18"/>
      <c r="FP432" s="18"/>
      <c r="FQ432" s="18"/>
      <c r="FR432" s="18"/>
      <c r="FS432" s="18"/>
      <c r="FT432" s="18"/>
      <c r="FU432" s="18"/>
      <c r="FV432" s="18"/>
      <c r="FW432" s="18"/>
      <c r="FX432" s="18"/>
      <c r="FY432" s="18"/>
      <c r="FZ432" s="18"/>
    </row>
    <row r="433" spans="1:182" ht="15">
      <c r="A433" s="18"/>
      <c r="B433" s="18"/>
      <c r="C433" s="18"/>
      <c r="D433" s="245"/>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c r="DU433" s="18"/>
      <c r="DV433" s="18"/>
      <c r="DW433" s="18"/>
      <c r="DX433" s="18"/>
      <c r="DY433" s="18"/>
      <c r="DZ433" s="18"/>
      <c r="EA433" s="18"/>
      <c r="EB433" s="18"/>
      <c r="EC433" s="18"/>
      <c r="ED433" s="18"/>
      <c r="EE433" s="18"/>
      <c r="EF433" s="18"/>
      <c r="EG433" s="18"/>
      <c r="EH433" s="18"/>
      <c r="EI433" s="18"/>
      <c r="EJ433" s="18"/>
      <c r="EK433" s="18"/>
      <c r="EL433" s="18"/>
      <c r="EM433" s="18"/>
      <c r="EN433" s="18"/>
      <c r="EO433" s="18"/>
      <c r="EP433" s="18"/>
      <c r="EQ433" s="18"/>
      <c r="ER433" s="18"/>
      <c r="ES433" s="18"/>
      <c r="ET433" s="18"/>
      <c r="EU433" s="18"/>
      <c r="EV433" s="18"/>
      <c r="EW433" s="18"/>
      <c r="EX433" s="18"/>
      <c r="EY433" s="18"/>
      <c r="EZ433" s="18"/>
      <c r="FA433" s="18"/>
      <c r="FB433" s="18"/>
      <c r="FC433" s="18"/>
      <c r="FD433" s="18"/>
      <c r="FE433" s="18"/>
      <c r="FF433" s="18"/>
      <c r="FG433" s="18"/>
      <c r="FH433" s="18"/>
      <c r="FI433" s="18"/>
      <c r="FJ433" s="18"/>
      <c r="FK433" s="18"/>
      <c r="FL433" s="18"/>
      <c r="FM433" s="18"/>
      <c r="FN433" s="18"/>
      <c r="FO433" s="18"/>
      <c r="FP433" s="18"/>
      <c r="FQ433" s="18"/>
      <c r="FR433" s="18"/>
      <c r="FS433" s="18"/>
      <c r="FT433" s="18"/>
      <c r="FU433" s="18"/>
      <c r="FV433" s="18"/>
      <c r="FW433" s="18"/>
      <c r="FX433" s="18"/>
      <c r="FY433" s="18"/>
      <c r="FZ433" s="18"/>
    </row>
    <row r="434" spans="1:182" ht="15">
      <c r="A434" s="18"/>
      <c r="B434" s="18"/>
      <c r="C434" s="18"/>
      <c r="D434" s="245"/>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c r="DZ434" s="18"/>
      <c r="EA434" s="18"/>
      <c r="EB434" s="18"/>
      <c r="EC434" s="18"/>
      <c r="ED434" s="18"/>
      <c r="EE434" s="18"/>
      <c r="EF434" s="18"/>
      <c r="EG434" s="18"/>
      <c r="EH434" s="18"/>
      <c r="EI434" s="18"/>
      <c r="EJ434" s="18"/>
      <c r="EK434" s="18"/>
      <c r="EL434" s="18"/>
      <c r="EM434" s="18"/>
      <c r="EN434" s="18"/>
      <c r="EO434" s="18"/>
      <c r="EP434" s="18"/>
      <c r="EQ434" s="18"/>
      <c r="ER434" s="18"/>
      <c r="ES434" s="18"/>
      <c r="ET434" s="18"/>
      <c r="EU434" s="18"/>
      <c r="EV434" s="18"/>
      <c r="EW434" s="18"/>
      <c r="EX434" s="18"/>
      <c r="EY434" s="18"/>
      <c r="EZ434" s="18"/>
      <c r="FA434" s="18"/>
      <c r="FB434" s="18"/>
      <c r="FC434" s="18"/>
      <c r="FD434" s="18"/>
      <c r="FE434" s="18"/>
      <c r="FF434" s="18"/>
      <c r="FG434" s="18"/>
      <c r="FH434" s="18"/>
      <c r="FI434" s="18"/>
      <c r="FJ434" s="18"/>
      <c r="FK434" s="18"/>
      <c r="FL434" s="18"/>
      <c r="FM434" s="18"/>
      <c r="FN434" s="18"/>
      <c r="FO434" s="18"/>
      <c r="FP434" s="18"/>
      <c r="FQ434" s="18"/>
      <c r="FR434" s="18"/>
      <c r="FS434" s="18"/>
      <c r="FT434" s="18"/>
      <c r="FU434" s="18"/>
      <c r="FV434" s="18"/>
      <c r="FW434" s="18"/>
      <c r="FX434" s="18"/>
      <c r="FY434" s="18"/>
      <c r="FZ434" s="18"/>
    </row>
    <row r="435" spans="1:182" ht="15">
      <c r="A435" s="18"/>
      <c r="B435" s="18"/>
      <c r="C435" s="18"/>
      <c r="D435" s="245"/>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c r="DL435" s="18"/>
      <c r="DM435" s="18"/>
      <c r="DN435" s="18"/>
      <c r="DO435" s="18"/>
      <c r="DP435" s="18"/>
      <c r="DQ435" s="18"/>
      <c r="DR435" s="18"/>
      <c r="DS435" s="18"/>
      <c r="DT435" s="18"/>
      <c r="DU435" s="18"/>
      <c r="DV435" s="18"/>
      <c r="DW435" s="18"/>
      <c r="DX435" s="18"/>
      <c r="DY435" s="18"/>
      <c r="DZ435" s="18"/>
      <c r="EA435" s="18"/>
      <c r="EB435" s="18"/>
      <c r="EC435" s="18"/>
      <c r="ED435" s="18"/>
      <c r="EE435" s="18"/>
      <c r="EF435" s="18"/>
      <c r="EG435" s="18"/>
      <c r="EH435" s="18"/>
      <c r="EI435" s="18"/>
      <c r="EJ435" s="18"/>
      <c r="EK435" s="18"/>
      <c r="EL435" s="18"/>
      <c r="EM435" s="18"/>
      <c r="EN435" s="18"/>
      <c r="EO435" s="18"/>
      <c r="EP435" s="18"/>
      <c r="EQ435" s="18"/>
      <c r="ER435" s="18"/>
      <c r="ES435" s="18"/>
      <c r="ET435" s="18"/>
      <c r="EU435" s="18"/>
      <c r="EV435" s="18"/>
      <c r="EW435" s="18"/>
      <c r="EX435" s="18"/>
      <c r="EY435" s="18"/>
      <c r="EZ435" s="18"/>
      <c r="FA435" s="18"/>
      <c r="FB435" s="18"/>
      <c r="FC435" s="18"/>
      <c r="FD435" s="18"/>
      <c r="FE435" s="18"/>
      <c r="FF435" s="18"/>
      <c r="FG435" s="18"/>
      <c r="FH435" s="18"/>
      <c r="FI435" s="18"/>
      <c r="FJ435" s="18"/>
      <c r="FK435" s="18"/>
      <c r="FL435" s="18"/>
      <c r="FM435" s="18"/>
      <c r="FN435" s="18"/>
      <c r="FO435" s="18"/>
      <c r="FP435" s="18"/>
      <c r="FQ435" s="18"/>
      <c r="FR435" s="18"/>
      <c r="FS435" s="18"/>
      <c r="FT435" s="18"/>
      <c r="FU435" s="18"/>
      <c r="FV435" s="18"/>
      <c r="FW435" s="18"/>
      <c r="FX435" s="18"/>
      <c r="FY435" s="18"/>
      <c r="FZ435" s="18"/>
    </row>
    <row r="436" spans="1:182" ht="15">
      <c r="A436" s="18"/>
      <c r="B436" s="18"/>
      <c r="C436" s="18"/>
      <c r="D436" s="245"/>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c r="DZ436" s="18"/>
      <c r="EA436" s="18"/>
      <c r="EB436" s="18"/>
      <c r="EC436" s="18"/>
      <c r="ED436" s="18"/>
      <c r="EE436" s="18"/>
      <c r="EF436" s="18"/>
      <c r="EG436" s="18"/>
      <c r="EH436" s="18"/>
      <c r="EI436" s="18"/>
      <c r="EJ436" s="18"/>
      <c r="EK436" s="18"/>
      <c r="EL436" s="18"/>
      <c r="EM436" s="18"/>
      <c r="EN436" s="18"/>
      <c r="EO436" s="18"/>
      <c r="EP436" s="18"/>
      <c r="EQ436" s="18"/>
      <c r="ER436" s="18"/>
      <c r="ES436" s="18"/>
      <c r="ET436" s="18"/>
      <c r="EU436" s="18"/>
      <c r="EV436" s="18"/>
      <c r="EW436" s="18"/>
      <c r="EX436" s="18"/>
      <c r="EY436" s="18"/>
      <c r="EZ436" s="18"/>
      <c r="FA436" s="18"/>
      <c r="FB436" s="18"/>
      <c r="FC436" s="18"/>
      <c r="FD436" s="18"/>
      <c r="FE436" s="18"/>
      <c r="FF436" s="18"/>
      <c r="FG436" s="18"/>
      <c r="FH436" s="18"/>
      <c r="FI436" s="18"/>
      <c r="FJ436" s="18"/>
      <c r="FK436" s="18"/>
      <c r="FL436" s="18"/>
      <c r="FM436" s="18"/>
      <c r="FN436" s="18"/>
      <c r="FO436" s="18"/>
      <c r="FP436" s="18"/>
      <c r="FQ436" s="18"/>
      <c r="FR436" s="18"/>
      <c r="FS436" s="18"/>
      <c r="FT436" s="18"/>
      <c r="FU436" s="18"/>
      <c r="FV436" s="18"/>
      <c r="FW436" s="18"/>
      <c r="FX436" s="18"/>
      <c r="FY436" s="18"/>
      <c r="FZ436" s="18"/>
    </row>
    <row r="437" spans="1:182" ht="15">
      <c r="A437" s="18"/>
      <c r="B437" s="18"/>
      <c r="C437" s="18"/>
      <c r="D437" s="245"/>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c r="DL437" s="18"/>
      <c r="DM437" s="18"/>
      <c r="DN437" s="18"/>
      <c r="DO437" s="18"/>
      <c r="DP437" s="18"/>
      <c r="DQ437" s="18"/>
      <c r="DR437" s="18"/>
      <c r="DS437" s="18"/>
      <c r="DT437" s="18"/>
      <c r="DU437" s="18"/>
      <c r="DV437" s="18"/>
      <c r="DW437" s="18"/>
      <c r="DX437" s="18"/>
      <c r="DY437" s="18"/>
      <c r="DZ437" s="18"/>
      <c r="EA437" s="18"/>
      <c r="EB437" s="18"/>
      <c r="EC437" s="18"/>
      <c r="ED437" s="18"/>
      <c r="EE437" s="18"/>
      <c r="EF437" s="18"/>
      <c r="EG437" s="18"/>
      <c r="EH437" s="18"/>
      <c r="EI437" s="18"/>
      <c r="EJ437" s="18"/>
      <c r="EK437" s="18"/>
      <c r="EL437" s="18"/>
      <c r="EM437" s="18"/>
      <c r="EN437" s="18"/>
      <c r="EO437" s="18"/>
      <c r="EP437" s="18"/>
      <c r="EQ437" s="18"/>
      <c r="ER437" s="18"/>
      <c r="ES437" s="18"/>
      <c r="ET437" s="18"/>
      <c r="EU437" s="18"/>
      <c r="EV437" s="18"/>
      <c r="EW437" s="18"/>
      <c r="EX437" s="18"/>
      <c r="EY437" s="18"/>
      <c r="EZ437" s="18"/>
      <c r="FA437" s="18"/>
      <c r="FB437" s="18"/>
      <c r="FC437" s="18"/>
      <c r="FD437" s="18"/>
      <c r="FE437" s="18"/>
      <c r="FF437" s="18"/>
      <c r="FG437" s="18"/>
      <c r="FH437" s="18"/>
      <c r="FI437" s="18"/>
      <c r="FJ437" s="18"/>
      <c r="FK437" s="18"/>
      <c r="FL437" s="18"/>
      <c r="FM437" s="18"/>
      <c r="FN437" s="18"/>
      <c r="FO437" s="18"/>
      <c r="FP437" s="18"/>
      <c r="FQ437" s="18"/>
      <c r="FR437" s="18"/>
      <c r="FS437" s="18"/>
      <c r="FT437" s="18"/>
      <c r="FU437" s="18"/>
      <c r="FV437" s="18"/>
      <c r="FW437" s="18"/>
      <c r="FX437" s="18"/>
      <c r="FY437" s="18"/>
      <c r="FZ437" s="18"/>
    </row>
    <row r="438" spans="1:182" ht="15">
      <c r="A438" s="18"/>
      <c r="B438" s="18"/>
      <c r="C438" s="18"/>
      <c r="D438" s="245"/>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c r="DU438" s="18"/>
      <c r="DV438" s="18"/>
      <c r="DW438" s="18"/>
      <c r="DX438" s="18"/>
      <c r="DY438" s="18"/>
      <c r="DZ438" s="18"/>
      <c r="EA438" s="18"/>
      <c r="EB438" s="18"/>
      <c r="EC438" s="18"/>
      <c r="ED438" s="18"/>
      <c r="EE438" s="18"/>
      <c r="EF438" s="18"/>
      <c r="EG438" s="18"/>
      <c r="EH438" s="18"/>
      <c r="EI438" s="18"/>
      <c r="EJ438" s="18"/>
      <c r="EK438" s="18"/>
      <c r="EL438" s="18"/>
      <c r="EM438" s="18"/>
      <c r="EN438" s="18"/>
      <c r="EO438" s="18"/>
      <c r="EP438" s="18"/>
      <c r="EQ438" s="18"/>
      <c r="ER438" s="18"/>
      <c r="ES438" s="18"/>
      <c r="ET438" s="18"/>
      <c r="EU438" s="18"/>
      <c r="EV438" s="18"/>
      <c r="EW438" s="18"/>
      <c r="EX438" s="18"/>
      <c r="EY438" s="18"/>
      <c r="EZ438" s="18"/>
      <c r="FA438" s="18"/>
      <c r="FB438" s="18"/>
      <c r="FC438" s="18"/>
      <c r="FD438" s="18"/>
      <c r="FE438" s="18"/>
      <c r="FF438" s="18"/>
      <c r="FG438" s="18"/>
      <c r="FH438" s="18"/>
      <c r="FI438" s="18"/>
      <c r="FJ438" s="18"/>
      <c r="FK438" s="18"/>
      <c r="FL438" s="18"/>
      <c r="FM438" s="18"/>
      <c r="FN438" s="18"/>
      <c r="FO438" s="18"/>
      <c r="FP438" s="18"/>
      <c r="FQ438" s="18"/>
      <c r="FR438" s="18"/>
      <c r="FS438" s="18"/>
      <c r="FT438" s="18"/>
      <c r="FU438" s="18"/>
      <c r="FV438" s="18"/>
      <c r="FW438" s="18"/>
      <c r="FX438" s="18"/>
      <c r="FY438" s="18"/>
      <c r="FZ438" s="18"/>
    </row>
    <row r="439" spans="1:182" ht="15">
      <c r="A439" s="18"/>
      <c r="B439" s="18"/>
      <c r="C439" s="18"/>
      <c r="D439" s="245"/>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c r="DZ439" s="18"/>
      <c r="EA439" s="18"/>
      <c r="EB439" s="18"/>
      <c r="EC439" s="18"/>
      <c r="ED439" s="18"/>
      <c r="EE439" s="18"/>
      <c r="EF439" s="18"/>
      <c r="EG439" s="18"/>
      <c r="EH439" s="18"/>
      <c r="EI439" s="18"/>
      <c r="EJ439" s="18"/>
      <c r="EK439" s="18"/>
      <c r="EL439" s="18"/>
      <c r="EM439" s="18"/>
      <c r="EN439" s="18"/>
      <c r="EO439" s="18"/>
      <c r="EP439" s="18"/>
      <c r="EQ439" s="18"/>
      <c r="ER439" s="18"/>
      <c r="ES439" s="18"/>
      <c r="ET439" s="18"/>
      <c r="EU439" s="18"/>
      <c r="EV439" s="18"/>
      <c r="EW439" s="18"/>
      <c r="EX439" s="18"/>
      <c r="EY439" s="18"/>
      <c r="EZ439" s="18"/>
      <c r="FA439" s="18"/>
      <c r="FB439" s="18"/>
      <c r="FC439" s="18"/>
      <c r="FD439" s="18"/>
      <c r="FE439" s="18"/>
      <c r="FF439" s="18"/>
      <c r="FG439" s="18"/>
      <c r="FH439" s="18"/>
      <c r="FI439" s="18"/>
      <c r="FJ439" s="18"/>
      <c r="FK439" s="18"/>
      <c r="FL439" s="18"/>
      <c r="FM439" s="18"/>
      <c r="FN439" s="18"/>
      <c r="FO439" s="18"/>
      <c r="FP439" s="18"/>
      <c r="FQ439" s="18"/>
      <c r="FR439" s="18"/>
      <c r="FS439" s="18"/>
      <c r="FT439" s="18"/>
      <c r="FU439" s="18"/>
      <c r="FV439" s="18"/>
      <c r="FW439" s="18"/>
      <c r="FX439" s="18"/>
      <c r="FY439" s="18"/>
      <c r="FZ439" s="18"/>
    </row>
    <row r="440" spans="1:182" ht="15">
      <c r="A440" s="18"/>
      <c r="B440" s="18"/>
      <c r="C440" s="18"/>
      <c r="D440" s="245"/>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c r="DZ440" s="18"/>
      <c r="EA440" s="18"/>
      <c r="EB440" s="18"/>
      <c r="EC440" s="18"/>
      <c r="ED440" s="18"/>
      <c r="EE440" s="18"/>
      <c r="EF440" s="18"/>
      <c r="EG440" s="18"/>
      <c r="EH440" s="18"/>
      <c r="EI440" s="18"/>
      <c r="EJ440" s="18"/>
      <c r="EK440" s="18"/>
      <c r="EL440" s="18"/>
      <c r="EM440" s="18"/>
      <c r="EN440" s="18"/>
      <c r="EO440" s="18"/>
      <c r="EP440" s="18"/>
      <c r="EQ440" s="18"/>
      <c r="ER440" s="18"/>
      <c r="ES440" s="18"/>
      <c r="ET440" s="18"/>
      <c r="EU440" s="18"/>
      <c r="EV440" s="18"/>
      <c r="EW440" s="18"/>
      <c r="EX440" s="18"/>
      <c r="EY440" s="18"/>
      <c r="EZ440" s="18"/>
      <c r="FA440" s="18"/>
      <c r="FB440" s="18"/>
      <c r="FC440" s="18"/>
      <c r="FD440" s="18"/>
      <c r="FE440" s="18"/>
      <c r="FF440" s="18"/>
      <c r="FG440" s="18"/>
      <c r="FH440" s="18"/>
      <c r="FI440" s="18"/>
      <c r="FJ440" s="18"/>
      <c r="FK440" s="18"/>
      <c r="FL440" s="18"/>
      <c r="FM440" s="18"/>
      <c r="FN440" s="18"/>
      <c r="FO440" s="18"/>
      <c r="FP440" s="18"/>
      <c r="FQ440" s="18"/>
      <c r="FR440" s="18"/>
      <c r="FS440" s="18"/>
      <c r="FT440" s="18"/>
      <c r="FU440" s="18"/>
      <c r="FV440" s="18"/>
      <c r="FW440" s="18"/>
      <c r="FX440" s="18"/>
      <c r="FY440" s="18"/>
      <c r="FZ440" s="18"/>
    </row>
    <row r="441" spans="1:182" ht="15">
      <c r="A441" s="18"/>
      <c r="B441" s="18"/>
      <c r="C441" s="18"/>
      <c r="D441" s="245"/>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c r="DL441" s="18"/>
      <c r="DM441" s="18"/>
      <c r="DN441" s="18"/>
      <c r="DO441" s="18"/>
      <c r="DP441" s="18"/>
      <c r="DQ441" s="18"/>
      <c r="DR441" s="18"/>
      <c r="DS441" s="18"/>
      <c r="DT441" s="18"/>
      <c r="DU441" s="18"/>
      <c r="DV441" s="18"/>
      <c r="DW441" s="18"/>
      <c r="DX441" s="18"/>
      <c r="DY441" s="18"/>
      <c r="DZ441" s="18"/>
      <c r="EA441" s="18"/>
      <c r="EB441" s="18"/>
      <c r="EC441" s="18"/>
      <c r="ED441" s="18"/>
      <c r="EE441" s="18"/>
      <c r="EF441" s="18"/>
      <c r="EG441" s="18"/>
      <c r="EH441" s="18"/>
      <c r="EI441" s="18"/>
      <c r="EJ441" s="18"/>
      <c r="EK441" s="18"/>
      <c r="EL441" s="18"/>
      <c r="EM441" s="18"/>
      <c r="EN441" s="18"/>
      <c r="EO441" s="18"/>
      <c r="EP441" s="18"/>
      <c r="EQ441" s="18"/>
      <c r="ER441" s="18"/>
      <c r="ES441" s="18"/>
      <c r="ET441" s="18"/>
      <c r="EU441" s="18"/>
      <c r="EV441" s="18"/>
      <c r="EW441" s="18"/>
      <c r="EX441" s="18"/>
      <c r="EY441" s="18"/>
      <c r="EZ441" s="18"/>
      <c r="FA441" s="18"/>
      <c r="FB441" s="18"/>
      <c r="FC441" s="18"/>
      <c r="FD441" s="18"/>
      <c r="FE441" s="18"/>
      <c r="FF441" s="18"/>
      <c r="FG441" s="18"/>
      <c r="FH441" s="18"/>
      <c r="FI441" s="18"/>
      <c r="FJ441" s="18"/>
      <c r="FK441" s="18"/>
      <c r="FL441" s="18"/>
      <c r="FM441" s="18"/>
      <c r="FN441" s="18"/>
      <c r="FO441" s="18"/>
      <c r="FP441" s="18"/>
      <c r="FQ441" s="18"/>
      <c r="FR441" s="18"/>
      <c r="FS441" s="18"/>
      <c r="FT441" s="18"/>
      <c r="FU441" s="18"/>
      <c r="FV441" s="18"/>
      <c r="FW441" s="18"/>
      <c r="FX441" s="18"/>
      <c r="FY441" s="18"/>
      <c r="FZ441" s="18"/>
    </row>
    <row r="442" spans="1:182" ht="15">
      <c r="A442" s="18"/>
      <c r="B442" s="18"/>
      <c r="C442" s="18"/>
      <c r="D442" s="245"/>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c r="DL442" s="18"/>
      <c r="DM442" s="18"/>
      <c r="DN442" s="18"/>
      <c r="DO442" s="18"/>
      <c r="DP442" s="18"/>
      <c r="DQ442" s="18"/>
      <c r="DR442" s="18"/>
      <c r="DS442" s="18"/>
      <c r="DT442" s="18"/>
      <c r="DU442" s="18"/>
      <c r="DV442" s="18"/>
      <c r="DW442" s="18"/>
      <c r="DX442" s="18"/>
      <c r="DY442" s="18"/>
      <c r="DZ442" s="18"/>
      <c r="EA442" s="18"/>
      <c r="EB442" s="18"/>
      <c r="EC442" s="18"/>
      <c r="ED442" s="18"/>
      <c r="EE442" s="18"/>
      <c r="EF442" s="18"/>
      <c r="EG442" s="18"/>
      <c r="EH442" s="18"/>
      <c r="EI442" s="18"/>
      <c r="EJ442" s="18"/>
      <c r="EK442" s="18"/>
      <c r="EL442" s="18"/>
      <c r="EM442" s="18"/>
      <c r="EN442" s="18"/>
      <c r="EO442" s="18"/>
      <c r="EP442" s="18"/>
      <c r="EQ442" s="18"/>
      <c r="ER442" s="18"/>
      <c r="ES442" s="18"/>
      <c r="ET442" s="18"/>
      <c r="EU442" s="18"/>
      <c r="EV442" s="18"/>
      <c r="EW442" s="18"/>
      <c r="EX442" s="18"/>
      <c r="EY442" s="18"/>
      <c r="EZ442" s="18"/>
      <c r="FA442" s="18"/>
      <c r="FB442" s="18"/>
      <c r="FC442" s="18"/>
      <c r="FD442" s="18"/>
      <c r="FE442" s="18"/>
      <c r="FF442" s="18"/>
      <c r="FG442" s="18"/>
      <c r="FH442" s="18"/>
      <c r="FI442" s="18"/>
      <c r="FJ442" s="18"/>
      <c r="FK442" s="18"/>
      <c r="FL442" s="18"/>
      <c r="FM442" s="18"/>
      <c r="FN442" s="18"/>
      <c r="FO442" s="18"/>
      <c r="FP442" s="18"/>
      <c r="FQ442" s="18"/>
      <c r="FR442" s="18"/>
      <c r="FS442" s="18"/>
      <c r="FT442" s="18"/>
      <c r="FU442" s="18"/>
      <c r="FV442" s="18"/>
      <c r="FW442" s="18"/>
      <c r="FX442" s="18"/>
      <c r="FY442" s="18"/>
      <c r="FZ442" s="18"/>
    </row>
    <row r="443" spans="1:182" ht="15">
      <c r="A443" s="18"/>
      <c r="B443" s="18"/>
      <c r="C443" s="18"/>
      <c r="D443" s="245"/>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c r="DU443" s="18"/>
      <c r="DV443" s="18"/>
      <c r="DW443" s="18"/>
      <c r="DX443" s="18"/>
      <c r="DY443" s="18"/>
      <c r="DZ443" s="18"/>
      <c r="EA443" s="18"/>
      <c r="EB443" s="18"/>
      <c r="EC443" s="18"/>
      <c r="ED443" s="18"/>
      <c r="EE443" s="18"/>
      <c r="EF443" s="18"/>
      <c r="EG443" s="18"/>
      <c r="EH443" s="18"/>
      <c r="EI443" s="18"/>
      <c r="EJ443" s="18"/>
      <c r="EK443" s="18"/>
      <c r="EL443" s="18"/>
      <c r="EM443" s="18"/>
      <c r="EN443" s="18"/>
      <c r="EO443" s="18"/>
      <c r="EP443" s="18"/>
      <c r="EQ443" s="18"/>
      <c r="ER443" s="18"/>
      <c r="ES443" s="18"/>
      <c r="ET443" s="18"/>
      <c r="EU443" s="18"/>
      <c r="EV443" s="18"/>
      <c r="EW443" s="18"/>
      <c r="EX443" s="18"/>
      <c r="EY443" s="18"/>
      <c r="EZ443" s="18"/>
      <c r="FA443" s="18"/>
      <c r="FB443" s="18"/>
      <c r="FC443" s="18"/>
      <c r="FD443" s="18"/>
      <c r="FE443" s="18"/>
      <c r="FF443" s="18"/>
      <c r="FG443" s="18"/>
      <c r="FH443" s="18"/>
      <c r="FI443" s="18"/>
      <c r="FJ443" s="18"/>
      <c r="FK443" s="18"/>
      <c r="FL443" s="18"/>
      <c r="FM443" s="18"/>
      <c r="FN443" s="18"/>
      <c r="FO443" s="18"/>
      <c r="FP443" s="18"/>
      <c r="FQ443" s="18"/>
      <c r="FR443" s="18"/>
      <c r="FS443" s="18"/>
      <c r="FT443" s="18"/>
      <c r="FU443" s="18"/>
      <c r="FV443" s="18"/>
      <c r="FW443" s="18"/>
      <c r="FX443" s="18"/>
      <c r="FY443" s="18"/>
      <c r="FZ443" s="18"/>
    </row>
    <row r="444" spans="1:182" ht="15">
      <c r="A444" s="18"/>
      <c r="B444" s="18"/>
      <c r="C444" s="18"/>
      <c r="D444" s="245"/>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c r="DU444" s="18"/>
      <c r="DV444" s="18"/>
      <c r="DW444" s="18"/>
      <c r="DX444" s="18"/>
      <c r="DY444" s="18"/>
      <c r="DZ444" s="18"/>
      <c r="EA444" s="18"/>
      <c r="EB444" s="18"/>
      <c r="EC444" s="18"/>
      <c r="ED444" s="18"/>
      <c r="EE444" s="18"/>
      <c r="EF444" s="18"/>
      <c r="EG444" s="18"/>
      <c r="EH444" s="18"/>
      <c r="EI444" s="18"/>
      <c r="EJ444" s="18"/>
      <c r="EK444" s="18"/>
      <c r="EL444" s="18"/>
      <c r="EM444" s="18"/>
      <c r="EN444" s="18"/>
      <c r="EO444" s="18"/>
      <c r="EP444" s="18"/>
      <c r="EQ444" s="18"/>
      <c r="ER444" s="18"/>
      <c r="ES444" s="18"/>
      <c r="ET444" s="18"/>
      <c r="EU444" s="18"/>
      <c r="EV444" s="18"/>
      <c r="EW444" s="18"/>
      <c r="EX444" s="18"/>
      <c r="EY444" s="18"/>
      <c r="EZ444" s="18"/>
      <c r="FA444" s="18"/>
      <c r="FB444" s="18"/>
      <c r="FC444" s="18"/>
      <c r="FD444" s="18"/>
      <c r="FE444" s="18"/>
      <c r="FF444" s="18"/>
      <c r="FG444" s="18"/>
      <c r="FH444" s="18"/>
      <c r="FI444" s="18"/>
      <c r="FJ444" s="18"/>
      <c r="FK444" s="18"/>
      <c r="FL444" s="18"/>
      <c r="FM444" s="18"/>
      <c r="FN444" s="18"/>
      <c r="FO444" s="18"/>
      <c r="FP444" s="18"/>
      <c r="FQ444" s="18"/>
      <c r="FR444" s="18"/>
      <c r="FS444" s="18"/>
      <c r="FT444" s="18"/>
      <c r="FU444" s="18"/>
      <c r="FV444" s="18"/>
      <c r="FW444" s="18"/>
      <c r="FX444" s="18"/>
      <c r="FY444" s="18"/>
      <c r="FZ444" s="18"/>
    </row>
    <row r="445" spans="1:182" ht="15">
      <c r="A445" s="18"/>
      <c r="B445" s="18"/>
      <c r="C445" s="18"/>
      <c r="D445" s="245"/>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c r="DU445" s="18"/>
      <c r="DV445" s="18"/>
      <c r="DW445" s="18"/>
      <c r="DX445" s="18"/>
      <c r="DY445" s="18"/>
      <c r="DZ445" s="18"/>
      <c r="EA445" s="18"/>
      <c r="EB445" s="18"/>
      <c r="EC445" s="18"/>
      <c r="ED445" s="18"/>
      <c r="EE445" s="18"/>
      <c r="EF445" s="18"/>
      <c r="EG445" s="18"/>
      <c r="EH445" s="18"/>
      <c r="EI445" s="18"/>
      <c r="EJ445" s="18"/>
      <c r="EK445" s="18"/>
      <c r="EL445" s="18"/>
      <c r="EM445" s="18"/>
      <c r="EN445" s="18"/>
      <c r="EO445" s="18"/>
      <c r="EP445" s="18"/>
      <c r="EQ445" s="18"/>
      <c r="ER445" s="18"/>
      <c r="ES445" s="18"/>
      <c r="ET445" s="18"/>
      <c r="EU445" s="18"/>
      <c r="EV445" s="18"/>
      <c r="EW445" s="18"/>
      <c r="EX445" s="18"/>
      <c r="EY445" s="18"/>
      <c r="EZ445" s="18"/>
      <c r="FA445" s="18"/>
      <c r="FB445" s="18"/>
      <c r="FC445" s="18"/>
      <c r="FD445" s="18"/>
      <c r="FE445" s="18"/>
      <c r="FF445" s="18"/>
      <c r="FG445" s="18"/>
      <c r="FH445" s="18"/>
      <c r="FI445" s="18"/>
      <c r="FJ445" s="18"/>
      <c r="FK445" s="18"/>
      <c r="FL445" s="18"/>
      <c r="FM445" s="18"/>
      <c r="FN445" s="18"/>
      <c r="FO445" s="18"/>
      <c r="FP445" s="18"/>
      <c r="FQ445" s="18"/>
      <c r="FR445" s="18"/>
      <c r="FS445" s="18"/>
      <c r="FT445" s="18"/>
      <c r="FU445" s="18"/>
      <c r="FV445" s="18"/>
      <c r="FW445" s="18"/>
      <c r="FX445" s="18"/>
      <c r="FY445" s="18"/>
      <c r="FZ445" s="18"/>
    </row>
    <row r="446" spans="1:182" ht="15">
      <c r="A446" s="18"/>
      <c r="B446" s="18"/>
      <c r="C446" s="18"/>
      <c r="D446" s="245"/>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8"/>
      <c r="EP446" s="18"/>
      <c r="EQ446" s="18"/>
      <c r="ER446" s="18"/>
      <c r="ES446" s="18"/>
      <c r="ET446" s="18"/>
      <c r="EU446" s="18"/>
      <c r="EV446" s="18"/>
      <c r="EW446" s="18"/>
      <c r="EX446" s="18"/>
      <c r="EY446" s="18"/>
      <c r="EZ446" s="18"/>
      <c r="FA446" s="18"/>
      <c r="FB446" s="18"/>
      <c r="FC446" s="18"/>
      <c r="FD446" s="18"/>
      <c r="FE446" s="18"/>
      <c r="FF446" s="18"/>
      <c r="FG446" s="18"/>
      <c r="FH446" s="18"/>
      <c r="FI446" s="18"/>
      <c r="FJ446" s="18"/>
      <c r="FK446" s="18"/>
      <c r="FL446" s="18"/>
      <c r="FM446" s="18"/>
      <c r="FN446" s="18"/>
      <c r="FO446" s="18"/>
      <c r="FP446" s="18"/>
      <c r="FQ446" s="18"/>
      <c r="FR446" s="18"/>
      <c r="FS446" s="18"/>
      <c r="FT446" s="18"/>
      <c r="FU446" s="18"/>
      <c r="FV446" s="18"/>
      <c r="FW446" s="18"/>
      <c r="FX446" s="18"/>
      <c r="FY446" s="18"/>
      <c r="FZ446" s="18"/>
    </row>
    <row r="447" spans="1:182" ht="15">
      <c r="A447" s="18"/>
      <c r="B447" s="18"/>
      <c r="C447" s="18"/>
      <c r="D447" s="245"/>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c r="CZ447" s="18"/>
      <c r="DA447" s="18"/>
      <c r="DB447" s="18"/>
      <c r="DC447" s="18"/>
      <c r="DD447" s="18"/>
      <c r="DE447" s="18"/>
      <c r="DF447" s="18"/>
      <c r="DG447" s="18"/>
      <c r="DH447" s="18"/>
      <c r="DI447" s="18"/>
      <c r="DJ447" s="18"/>
      <c r="DK447" s="18"/>
      <c r="DL447" s="18"/>
      <c r="DM447" s="18"/>
      <c r="DN447" s="18"/>
      <c r="DO447" s="18"/>
      <c r="DP447" s="18"/>
      <c r="DQ447" s="18"/>
      <c r="DR447" s="18"/>
      <c r="DS447" s="18"/>
      <c r="DT447" s="18"/>
      <c r="DU447" s="18"/>
      <c r="DV447" s="18"/>
      <c r="DW447" s="18"/>
      <c r="DX447" s="18"/>
      <c r="DY447" s="18"/>
      <c r="DZ447" s="18"/>
      <c r="EA447" s="18"/>
      <c r="EB447" s="18"/>
      <c r="EC447" s="18"/>
      <c r="ED447" s="18"/>
      <c r="EE447" s="18"/>
      <c r="EF447" s="18"/>
      <c r="EG447" s="18"/>
      <c r="EH447" s="18"/>
      <c r="EI447" s="18"/>
      <c r="EJ447" s="18"/>
      <c r="EK447" s="18"/>
      <c r="EL447" s="18"/>
      <c r="EM447" s="18"/>
      <c r="EN447" s="18"/>
      <c r="EO447" s="18"/>
      <c r="EP447" s="18"/>
      <c r="EQ447" s="18"/>
      <c r="ER447" s="18"/>
      <c r="ES447" s="18"/>
      <c r="ET447" s="18"/>
      <c r="EU447" s="18"/>
      <c r="EV447" s="18"/>
      <c r="EW447" s="18"/>
      <c r="EX447" s="18"/>
      <c r="EY447" s="18"/>
      <c r="EZ447" s="18"/>
      <c r="FA447" s="18"/>
      <c r="FB447" s="18"/>
      <c r="FC447" s="18"/>
      <c r="FD447" s="18"/>
      <c r="FE447" s="18"/>
      <c r="FF447" s="18"/>
      <c r="FG447" s="18"/>
      <c r="FH447" s="18"/>
      <c r="FI447" s="18"/>
      <c r="FJ447" s="18"/>
      <c r="FK447" s="18"/>
      <c r="FL447" s="18"/>
      <c r="FM447" s="18"/>
      <c r="FN447" s="18"/>
      <c r="FO447" s="18"/>
      <c r="FP447" s="18"/>
      <c r="FQ447" s="18"/>
      <c r="FR447" s="18"/>
      <c r="FS447" s="18"/>
      <c r="FT447" s="18"/>
      <c r="FU447" s="18"/>
      <c r="FV447" s="18"/>
      <c r="FW447" s="18"/>
      <c r="FX447" s="18"/>
      <c r="FY447" s="18"/>
      <c r="FZ447" s="18"/>
    </row>
    <row r="448" spans="1:182" ht="15">
      <c r="A448" s="18"/>
      <c r="B448" s="18"/>
      <c r="C448" s="18"/>
      <c r="D448" s="245"/>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c r="DL448" s="18"/>
      <c r="DM448" s="18"/>
      <c r="DN448" s="18"/>
      <c r="DO448" s="18"/>
      <c r="DP448" s="18"/>
      <c r="DQ448" s="18"/>
      <c r="DR448" s="18"/>
      <c r="DS448" s="18"/>
      <c r="DT448" s="18"/>
      <c r="DU448" s="18"/>
      <c r="DV448" s="18"/>
      <c r="DW448" s="18"/>
      <c r="DX448" s="18"/>
      <c r="DY448" s="18"/>
      <c r="DZ448" s="18"/>
      <c r="EA448" s="18"/>
      <c r="EB448" s="18"/>
      <c r="EC448" s="18"/>
      <c r="ED448" s="18"/>
      <c r="EE448" s="18"/>
      <c r="EF448" s="18"/>
      <c r="EG448" s="18"/>
      <c r="EH448" s="18"/>
      <c r="EI448" s="18"/>
      <c r="EJ448" s="18"/>
      <c r="EK448" s="18"/>
      <c r="EL448" s="18"/>
      <c r="EM448" s="18"/>
      <c r="EN448" s="18"/>
      <c r="EO448" s="18"/>
      <c r="EP448" s="18"/>
      <c r="EQ448" s="18"/>
      <c r="ER448" s="18"/>
      <c r="ES448" s="18"/>
      <c r="ET448" s="18"/>
      <c r="EU448" s="18"/>
      <c r="EV448" s="18"/>
      <c r="EW448" s="18"/>
      <c r="EX448" s="18"/>
      <c r="EY448" s="18"/>
      <c r="EZ448" s="18"/>
      <c r="FA448" s="18"/>
      <c r="FB448" s="18"/>
      <c r="FC448" s="18"/>
      <c r="FD448" s="18"/>
      <c r="FE448" s="18"/>
      <c r="FF448" s="18"/>
      <c r="FG448" s="18"/>
      <c r="FH448" s="18"/>
      <c r="FI448" s="18"/>
      <c r="FJ448" s="18"/>
      <c r="FK448" s="18"/>
      <c r="FL448" s="18"/>
      <c r="FM448" s="18"/>
      <c r="FN448" s="18"/>
      <c r="FO448" s="18"/>
      <c r="FP448" s="18"/>
      <c r="FQ448" s="18"/>
      <c r="FR448" s="18"/>
      <c r="FS448" s="18"/>
      <c r="FT448" s="18"/>
      <c r="FU448" s="18"/>
      <c r="FV448" s="18"/>
      <c r="FW448" s="18"/>
      <c r="FX448" s="18"/>
      <c r="FY448" s="18"/>
      <c r="FZ448" s="18"/>
    </row>
    <row r="449" spans="1:182" ht="15">
      <c r="A449" s="18"/>
      <c r="B449" s="18"/>
      <c r="C449" s="18"/>
      <c r="D449" s="245"/>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c r="CZ449" s="18"/>
      <c r="DA449" s="18"/>
      <c r="DB449" s="18"/>
      <c r="DC449" s="18"/>
      <c r="DD449" s="18"/>
      <c r="DE449" s="18"/>
      <c r="DF449" s="18"/>
      <c r="DG449" s="18"/>
      <c r="DH449" s="18"/>
      <c r="DI449" s="18"/>
      <c r="DJ449" s="18"/>
      <c r="DK449" s="18"/>
      <c r="DL449" s="18"/>
      <c r="DM449" s="18"/>
      <c r="DN449" s="18"/>
      <c r="DO449" s="18"/>
      <c r="DP449" s="18"/>
      <c r="DQ449" s="18"/>
      <c r="DR449" s="18"/>
      <c r="DS449" s="18"/>
      <c r="DT449" s="18"/>
      <c r="DU449" s="18"/>
      <c r="DV449" s="18"/>
      <c r="DW449" s="18"/>
      <c r="DX449" s="18"/>
      <c r="DY449" s="18"/>
      <c r="DZ449" s="18"/>
      <c r="EA449" s="18"/>
      <c r="EB449" s="18"/>
      <c r="EC449" s="18"/>
      <c r="ED449" s="18"/>
      <c r="EE449" s="18"/>
      <c r="EF449" s="18"/>
      <c r="EG449" s="18"/>
      <c r="EH449" s="18"/>
      <c r="EI449" s="18"/>
      <c r="EJ449" s="18"/>
      <c r="EK449" s="18"/>
      <c r="EL449" s="18"/>
      <c r="EM449" s="18"/>
      <c r="EN449" s="18"/>
      <c r="EO449" s="18"/>
      <c r="EP449" s="18"/>
      <c r="EQ449" s="18"/>
      <c r="ER449" s="18"/>
      <c r="ES449" s="18"/>
      <c r="ET449" s="18"/>
      <c r="EU449" s="18"/>
      <c r="EV449" s="18"/>
      <c r="EW449" s="18"/>
      <c r="EX449" s="18"/>
      <c r="EY449" s="18"/>
      <c r="EZ449" s="18"/>
      <c r="FA449" s="18"/>
      <c r="FB449" s="18"/>
      <c r="FC449" s="18"/>
      <c r="FD449" s="18"/>
      <c r="FE449" s="18"/>
      <c r="FF449" s="18"/>
      <c r="FG449" s="18"/>
      <c r="FH449" s="18"/>
      <c r="FI449" s="18"/>
      <c r="FJ449" s="18"/>
      <c r="FK449" s="18"/>
      <c r="FL449" s="18"/>
      <c r="FM449" s="18"/>
      <c r="FN449" s="18"/>
      <c r="FO449" s="18"/>
      <c r="FP449" s="18"/>
      <c r="FQ449" s="18"/>
      <c r="FR449" s="18"/>
      <c r="FS449" s="18"/>
      <c r="FT449" s="18"/>
      <c r="FU449" s="18"/>
      <c r="FV449" s="18"/>
      <c r="FW449" s="18"/>
      <c r="FX449" s="18"/>
      <c r="FY449" s="18"/>
      <c r="FZ449" s="18"/>
    </row>
    <row r="450" spans="1:182" ht="15">
      <c r="A450" s="18"/>
      <c r="B450" s="18"/>
      <c r="C450" s="18"/>
      <c r="D450" s="245"/>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c r="DU450" s="18"/>
      <c r="DV450" s="18"/>
      <c r="DW450" s="18"/>
      <c r="DX450" s="18"/>
      <c r="DY450" s="18"/>
      <c r="DZ450" s="18"/>
      <c r="EA450" s="18"/>
      <c r="EB450" s="18"/>
      <c r="EC450" s="18"/>
      <c r="ED450" s="18"/>
      <c r="EE450" s="18"/>
      <c r="EF450" s="18"/>
      <c r="EG450" s="18"/>
      <c r="EH450" s="18"/>
      <c r="EI450" s="18"/>
      <c r="EJ450" s="18"/>
      <c r="EK450" s="18"/>
      <c r="EL450" s="18"/>
      <c r="EM450" s="18"/>
      <c r="EN450" s="18"/>
      <c r="EO450" s="18"/>
      <c r="EP450" s="18"/>
      <c r="EQ450" s="18"/>
      <c r="ER450" s="18"/>
      <c r="ES450" s="18"/>
      <c r="ET450" s="18"/>
      <c r="EU450" s="18"/>
      <c r="EV450" s="18"/>
      <c r="EW450" s="18"/>
      <c r="EX450" s="18"/>
      <c r="EY450" s="18"/>
      <c r="EZ450" s="18"/>
      <c r="FA450" s="18"/>
      <c r="FB450" s="18"/>
      <c r="FC450" s="18"/>
      <c r="FD450" s="18"/>
      <c r="FE450" s="18"/>
      <c r="FF450" s="18"/>
      <c r="FG450" s="18"/>
      <c r="FH450" s="18"/>
      <c r="FI450" s="18"/>
      <c r="FJ450" s="18"/>
      <c r="FK450" s="18"/>
      <c r="FL450" s="18"/>
      <c r="FM450" s="18"/>
      <c r="FN450" s="18"/>
      <c r="FO450" s="18"/>
      <c r="FP450" s="18"/>
      <c r="FQ450" s="18"/>
      <c r="FR450" s="18"/>
      <c r="FS450" s="18"/>
      <c r="FT450" s="18"/>
      <c r="FU450" s="18"/>
      <c r="FV450" s="18"/>
      <c r="FW450" s="18"/>
      <c r="FX450" s="18"/>
      <c r="FY450" s="18"/>
      <c r="FZ450" s="18"/>
    </row>
    <row r="451" spans="1:182" ht="15">
      <c r="A451" s="18"/>
      <c r="B451" s="18"/>
      <c r="C451" s="18"/>
      <c r="D451" s="245"/>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c r="CZ451" s="18"/>
      <c r="DA451" s="18"/>
      <c r="DB451" s="18"/>
      <c r="DC451" s="18"/>
      <c r="DD451" s="18"/>
      <c r="DE451" s="18"/>
      <c r="DF451" s="18"/>
      <c r="DG451" s="18"/>
      <c r="DH451" s="18"/>
      <c r="DI451" s="18"/>
      <c r="DJ451" s="18"/>
      <c r="DK451" s="18"/>
      <c r="DL451" s="18"/>
      <c r="DM451" s="18"/>
      <c r="DN451" s="18"/>
      <c r="DO451" s="18"/>
      <c r="DP451" s="18"/>
      <c r="DQ451" s="18"/>
      <c r="DR451" s="18"/>
      <c r="DS451" s="18"/>
      <c r="DT451" s="18"/>
      <c r="DU451" s="18"/>
      <c r="DV451" s="18"/>
      <c r="DW451" s="18"/>
      <c r="DX451" s="18"/>
      <c r="DY451" s="18"/>
      <c r="DZ451" s="18"/>
      <c r="EA451" s="18"/>
      <c r="EB451" s="18"/>
      <c r="EC451" s="18"/>
      <c r="ED451" s="18"/>
      <c r="EE451" s="18"/>
      <c r="EF451" s="18"/>
      <c r="EG451" s="18"/>
      <c r="EH451" s="18"/>
      <c r="EI451" s="18"/>
      <c r="EJ451" s="18"/>
      <c r="EK451" s="18"/>
      <c r="EL451" s="18"/>
      <c r="EM451" s="18"/>
      <c r="EN451" s="18"/>
      <c r="EO451" s="18"/>
      <c r="EP451" s="18"/>
      <c r="EQ451" s="18"/>
      <c r="ER451" s="18"/>
      <c r="ES451" s="18"/>
      <c r="ET451" s="18"/>
      <c r="EU451" s="18"/>
      <c r="EV451" s="18"/>
      <c r="EW451" s="18"/>
      <c r="EX451" s="18"/>
      <c r="EY451" s="18"/>
      <c r="EZ451" s="18"/>
      <c r="FA451" s="18"/>
      <c r="FB451" s="18"/>
      <c r="FC451" s="18"/>
      <c r="FD451" s="18"/>
      <c r="FE451" s="18"/>
      <c r="FF451" s="18"/>
      <c r="FG451" s="18"/>
      <c r="FH451" s="18"/>
      <c r="FI451" s="18"/>
      <c r="FJ451" s="18"/>
      <c r="FK451" s="18"/>
      <c r="FL451" s="18"/>
      <c r="FM451" s="18"/>
      <c r="FN451" s="18"/>
      <c r="FO451" s="18"/>
      <c r="FP451" s="18"/>
      <c r="FQ451" s="18"/>
      <c r="FR451" s="18"/>
      <c r="FS451" s="18"/>
      <c r="FT451" s="18"/>
      <c r="FU451" s="18"/>
      <c r="FV451" s="18"/>
      <c r="FW451" s="18"/>
      <c r="FX451" s="18"/>
      <c r="FY451" s="18"/>
      <c r="FZ451" s="18"/>
    </row>
    <row r="452" spans="1:182" ht="15">
      <c r="A452" s="18"/>
      <c r="B452" s="18"/>
      <c r="C452" s="18"/>
      <c r="D452" s="245"/>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c r="DL452" s="18"/>
      <c r="DM452" s="18"/>
      <c r="DN452" s="18"/>
      <c r="DO452" s="18"/>
      <c r="DP452" s="18"/>
      <c r="DQ452" s="18"/>
      <c r="DR452" s="18"/>
      <c r="DS452" s="18"/>
      <c r="DT452" s="18"/>
      <c r="DU452" s="18"/>
      <c r="DV452" s="18"/>
      <c r="DW452" s="18"/>
      <c r="DX452" s="18"/>
      <c r="DY452" s="18"/>
      <c r="DZ452" s="18"/>
      <c r="EA452" s="18"/>
      <c r="EB452" s="18"/>
      <c r="EC452" s="18"/>
      <c r="ED452" s="18"/>
      <c r="EE452" s="18"/>
      <c r="EF452" s="18"/>
      <c r="EG452" s="18"/>
      <c r="EH452" s="18"/>
      <c r="EI452" s="18"/>
      <c r="EJ452" s="18"/>
      <c r="EK452" s="18"/>
      <c r="EL452" s="18"/>
      <c r="EM452" s="18"/>
      <c r="EN452" s="18"/>
      <c r="EO452" s="18"/>
      <c r="EP452" s="18"/>
      <c r="EQ452" s="18"/>
      <c r="ER452" s="18"/>
      <c r="ES452" s="18"/>
      <c r="ET452" s="18"/>
      <c r="EU452" s="18"/>
      <c r="EV452" s="18"/>
      <c r="EW452" s="18"/>
      <c r="EX452" s="18"/>
      <c r="EY452" s="18"/>
      <c r="EZ452" s="18"/>
      <c r="FA452" s="18"/>
      <c r="FB452" s="18"/>
      <c r="FC452" s="18"/>
      <c r="FD452" s="18"/>
      <c r="FE452" s="18"/>
      <c r="FF452" s="18"/>
      <c r="FG452" s="18"/>
      <c r="FH452" s="18"/>
      <c r="FI452" s="18"/>
      <c r="FJ452" s="18"/>
      <c r="FK452" s="18"/>
      <c r="FL452" s="18"/>
      <c r="FM452" s="18"/>
      <c r="FN452" s="18"/>
      <c r="FO452" s="18"/>
      <c r="FP452" s="18"/>
      <c r="FQ452" s="18"/>
      <c r="FR452" s="18"/>
      <c r="FS452" s="18"/>
      <c r="FT452" s="18"/>
      <c r="FU452" s="18"/>
      <c r="FV452" s="18"/>
      <c r="FW452" s="18"/>
      <c r="FX452" s="18"/>
      <c r="FY452" s="18"/>
      <c r="FZ452" s="18"/>
    </row>
    <row r="453" spans="1:182" ht="15">
      <c r="A453" s="18"/>
      <c r="B453" s="18"/>
      <c r="C453" s="18"/>
      <c r="D453" s="245"/>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c r="CZ453" s="18"/>
      <c r="DA453" s="18"/>
      <c r="DB453" s="18"/>
      <c r="DC453" s="18"/>
      <c r="DD453" s="18"/>
      <c r="DE453" s="18"/>
      <c r="DF453" s="18"/>
      <c r="DG453" s="18"/>
      <c r="DH453" s="18"/>
      <c r="DI453" s="18"/>
      <c r="DJ453" s="18"/>
      <c r="DK453" s="18"/>
      <c r="DL453" s="18"/>
      <c r="DM453" s="18"/>
      <c r="DN453" s="18"/>
      <c r="DO453" s="18"/>
      <c r="DP453" s="18"/>
      <c r="DQ453" s="18"/>
      <c r="DR453" s="18"/>
      <c r="DS453" s="18"/>
      <c r="DT453" s="18"/>
      <c r="DU453" s="18"/>
      <c r="DV453" s="18"/>
      <c r="DW453" s="18"/>
      <c r="DX453" s="18"/>
      <c r="DY453" s="18"/>
      <c r="DZ453" s="18"/>
      <c r="EA453" s="18"/>
      <c r="EB453" s="18"/>
      <c r="EC453" s="18"/>
      <c r="ED453" s="18"/>
      <c r="EE453" s="18"/>
      <c r="EF453" s="18"/>
      <c r="EG453" s="18"/>
      <c r="EH453" s="18"/>
      <c r="EI453" s="18"/>
      <c r="EJ453" s="18"/>
      <c r="EK453" s="18"/>
      <c r="EL453" s="18"/>
      <c r="EM453" s="18"/>
      <c r="EN453" s="18"/>
      <c r="EO453" s="18"/>
      <c r="EP453" s="18"/>
      <c r="EQ453" s="18"/>
      <c r="ER453" s="18"/>
      <c r="ES453" s="18"/>
      <c r="ET453" s="18"/>
      <c r="EU453" s="18"/>
      <c r="EV453" s="18"/>
      <c r="EW453" s="18"/>
      <c r="EX453" s="18"/>
      <c r="EY453" s="18"/>
      <c r="EZ453" s="18"/>
      <c r="FA453" s="18"/>
      <c r="FB453" s="18"/>
      <c r="FC453" s="18"/>
      <c r="FD453" s="18"/>
      <c r="FE453" s="18"/>
      <c r="FF453" s="18"/>
      <c r="FG453" s="18"/>
      <c r="FH453" s="18"/>
      <c r="FI453" s="18"/>
      <c r="FJ453" s="18"/>
      <c r="FK453" s="18"/>
      <c r="FL453" s="18"/>
      <c r="FM453" s="18"/>
      <c r="FN453" s="18"/>
      <c r="FO453" s="18"/>
      <c r="FP453" s="18"/>
      <c r="FQ453" s="18"/>
      <c r="FR453" s="18"/>
      <c r="FS453" s="18"/>
      <c r="FT453" s="18"/>
      <c r="FU453" s="18"/>
      <c r="FV453" s="18"/>
      <c r="FW453" s="18"/>
      <c r="FX453" s="18"/>
      <c r="FY453" s="18"/>
      <c r="FZ453" s="18"/>
    </row>
    <row r="454" spans="1:182" ht="15">
      <c r="A454" s="18"/>
      <c r="B454" s="18"/>
      <c r="C454" s="18"/>
      <c r="D454" s="245"/>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c r="CZ454" s="18"/>
      <c r="DA454" s="18"/>
      <c r="DB454" s="18"/>
      <c r="DC454" s="18"/>
      <c r="DD454" s="18"/>
      <c r="DE454" s="18"/>
      <c r="DF454" s="18"/>
      <c r="DG454" s="18"/>
      <c r="DH454" s="18"/>
      <c r="DI454" s="18"/>
      <c r="DJ454" s="18"/>
      <c r="DK454" s="18"/>
      <c r="DL454" s="18"/>
      <c r="DM454" s="18"/>
      <c r="DN454" s="18"/>
      <c r="DO454" s="18"/>
      <c r="DP454" s="18"/>
      <c r="DQ454" s="18"/>
      <c r="DR454" s="18"/>
      <c r="DS454" s="18"/>
      <c r="DT454" s="18"/>
      <c r="DU454" s="18"/>
      <c r="DV454" s="18"/>
      <c r="DW454" s="18"/>
      <c r="DX454" s="18"/>
      <c r="DY454" s="18"/>
      <c r="DZ454" s="18"/>
      <c r="EA454" s="18"/>
      <c r="EB454" s="18"/>
      <c r="EC454" s="18"/>
      <c r="ED454" s="18"/>
      <c r="EE454" s="18"/>
      <c r="EF454" s="18"/>
      <c r="EG454" s="18"/>
      <c r="EH454" s="18"/>
      <c r="EI454" s="18"/>
      <c r="EJ454" s="18"/>
      <c r="EK454" s="18"/>
      <c r="EL454" s="18"/>
      <c r="EM454" s="18"/>
      <c r="EN454" s="18"/>
      <c r="EO454" s="18"/>
      <c r="EP454" s="18"/>
      <c r="EQ454" s="18"/>
      <c r="ER454" s="18"/>
      <c r="ES454" s="18"/>
      <c r="ET454" s="18"/>
      <c r="EU454" s="18"/>
      <c r="EV454" s="18"/>
      <c r="EW454" s="18"/>
      <c r="EX454" s="18"/>
      <c r="EY454" s="18"/>
      <c r="EZ454" s="18"/>
      <c r="FA454" s="18"/>
      <c r="FB454" s="18"/>
      <c r="FC454" s="18"/>
      <c r="FD454" s="18"/>
      <c r="FE454" s="18"/>
      <c r="FF454" s="18"/>
      <c r="FG454" s="18"/>
      <c r="FH454" s="18"/>
      <c r="FI454" s="18"/>
      <c r="FJ454" s="18"/>
      <c r="FK454" s="18"/>
      <c r="FL454" s="18"/>
      <c r="FM454" s="18"/>
      <c r="FN454" s="18"/>
      <c r="FO454" s="18"/>
      <c r="FP454" s="18"/>
      <c r="FQ454" s="18"/>
      <c r="FR454" s="18"/>
      <c r="FS454" s="18"/>
      <c r="FT454" s="18"/>
      <c r="FU454" s="18"/>
      <c r="FV454" s="18"/>
      <c r="FW454" s="18"/>
      <c r="FX454" s="18"/>
      <c r="FY454" s="18"/>
      <c r="FZ454" s="18"/>
    </row>
    <row r="455" spans="1:182" ht="15">
      <c r="A455" s="18"/>
      <c r="B455" s="18"/>
      <c r="C455" s="18"/>
      <c r="D455" s="245"/>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c r="DL455" s="18"/>
      <c r="DM455" s="18"/>
      <c r="DN455" s="18"/>
      <c r="DO455" s="18"/>
      <c r="DP455" s="18"/>
      <c r="DQ455" s="18"/>
      <c r="DR455" s="18"/>
      <c r="DS455" s="18"/>
      <c r="DT455" s="18"/>
      <c r="DU455" s="18"/>
      <c r="DV455" s="18"/>
      <c r="DW455" s="18"/>
      <c r="DX455" s="18"/>
      <c r="DY455" s="18"/>
      <c r="DZ455" s="18"/>
      <c r="EA455" s="18"/>
      <c r="EB455" s="18"/>
      <c r="EC455" s="18"/>
      <c r="ED455" s="18"/>
      <c r="EE455" s="18"/>
      <c r="EF455" s="18"/>
      <c r="EG455" s="18"/>
      <c r="EH455" s="18"/>
      <c r="EI455" s="18"/>
      <c r="EJ455" s="18"/>
      <c r="EK455" s="18"/>
      <c r="EL455" s="18"/>
      <c r="EM455" s="18"/>
      <c r="EN455" s="18"/>
      <c r="EO455" s="18"/>
      <c r="EP455" s="18"/>
      <c r="EQ455" s="18"/>
      <c r="ER455" s="18"/>
      <c r="ES455" s="18"/>
      <c r="ET455" s="18"/>
      <c r="EU455" s="18"/>
      <c r="EV455" s="18"/>
      <c r="EW455" s="18"/>
      <c r="EX455" s="18"/>
      <c r="EY455" s="18"/>
      <c r="EZ455" s="18"/>
      <c r="FA455" s="18"/>
      <c r="FB455" s="18"/>
      <c r="FC455" s="18"/>
      <c r="FD455" s="18"/>
      <c r="FE455" s="18"/>
      <c r="FF455" s="18"/>
      <c r="FG455" s="18"/>
      <c r="FH455" s="18"/>
      <c r="FI455" s="18"/>
      <c r="FJ455" s="18"/>
      <c r="FK455" s="18"/>
      <c r="FL455" s="18"/>
      <c r="FM455" s="18"/>
      <c r="FN455" s="18"/>
      <c r="FO455" s="18"/>
      <c r="FP455" s="18"/>
      <c r="FQ455" s="18"/>
      <c r="FR455" s="18"/>
      <c r="FS455" s="18"/>
      <c r="FT455" s="18"/>
      <c r="FU455" s="18"/>
      <c r="FV455" s="18"/>
      <c r="FW455" s="18"/>
      <c r="FX455" s="18"/>
      <c r="FY455" s="18"/>
      <c r="FZ455" s="18"/>
    </row>
    <row r="456" spans="1:182" ht="15">
      <c r="A456" s="18"/>
      <c r="B456" s="18"/>
      <c r="C456" s="18"/>
      <c r="D456" s="245"/>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8"/>
      <c r="EP456" s="18"/>
      <c r="EQ456" s="18"/>
      <c r="ER456" s="18"/>
      <c r="ES456" s="18"/>
      <c r="ET456" s="18"/>
      <c r="EU456" s="18"/>
      <c r="EV456" s="18"/>
      <c r="EW456" s="18"/>
      <c r="EX456" s="18"/>
      <c r="EY456" s="18"/>
      <c r="EZ456" s="18"/>
      <c r="FA456" s="18"/>
      <c r="FB456" s="18"/>
      <c r="FC456" s="18"/>
      <c r="FD456" s="18"/>
      <c r="FE456" s="18"/>
      <c r="FF456" s="18"/>
      <c r="FG456" s="18"/>
      <c r="FH456" s="18"/>
      <c r="FI456" s="18"/>
      <c r="FJ456" s="18"/>
      <c r="FK456" s="18"/>
      <c r="FL456" s="18"/>
      <c r="FM456" s="18"/>
      <c r="FN456" s="18"/>
      <c r="FO456" s="18"/>
      <c r="FP456" s="18"/>
      <c r="FQ456" s="18"/>
      <c r="FR456" s="18"/>
      <c r="FS456" s="18"/>
      <c r="FT456" s="18"/>
      <c r="FU456" s="18"/>
      <c r="FV456" s="18"/>
      <c r="FW456" s="18"/>
      <c r="FX456" s="18"/>
      <c r="FY456" s="18"/>
      <c r="FZ456" s="18"/>
    </row>
    <row r="457" spans="1:182" ht="15">
      <c r="A457" s="18"/>
      <c r="B457" s="18"/>
      <c r="C457" s="18"/>
      <c r="D457" s="245"/>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c r="DL457" s="18"/>
      <c r="DM457" s="18"/>
      <c r="DN457" s="18"/>
      <c r="DO457" s="18"/>
      <c r="DP457" s="18"/>
      <c r="DQ457" s="18"/>
      <c r="DR457" s="18"/>
      <c r="DS457" s="18"/>
      <c r="DT457" s="18"/>
      <c r="DU457" s="18"/>
      <c r="DV457" s="18"/>
      <c r="DW457" s="18"/>
      <c r="DX457" s="18"/>
      <c r="DY457" s="18"/>
      <c r="DZ457" s="18"/>
      <c r="EA457" s="18"/>
      <c r="EB457" s="18"/>
      <c r="EC457" s="18"/>
      <c r="ED457" s="18"/>
      <c r="EE457" s="18"/>
      <c r="EF457" s="18"/>
      <c r="EG457" s="18"/>
      <c r="EH457" s="18"/>
      <c r="EI457" s="18"/>
      <c r="EJ457" s="18"/>
      <c r="EK457" s="18"/>
      <c r="EL457" s="18"/>
      <c r="EM457" s="18"/>
      <c r="EN457" s="18"/>
      <c r="EO457" s="18"/>
      <c r="EP457" s="18"/>
      <c r="EQ457" s="18"/>
      <c r="ER457" s="18"/>
      <c r="ES457" s="18"/>
      <c r="ET457" s="18"/>
      <c r="EU457" s="18"/>
      <c r="EV457" s="18"/>
      <c r="EW457" s="18"/>
      <c r="EX457" s="18"/>
      <c r="EY457" s="18"/>
      <c r="EZ457" s="18"/>
      <c r="FA457" s="18"/>
      <c r="FB457" s="18"/>
      <c r="FC457" s="18"/>
      <c r="FD457" s="18"/>
      <c r="FE457" s="18"/>
      <c r="FF457" s="18"/>
      <c r="FG457" s="18"/>
      <c r="FH457" s="18"/>
      <c r="FI457" s="18"/>
      <c r="FJ457" s="18"/>
      <c r="FK457" s="18"/>
      <c r="FL457" s="18"/>
      <c r="FM457" s="18"/>
      <c r="FN457" s="18"/>
      <c r="FO457" s="18"/>
      <c r="FP457" s="18"/>
      <c r="FQ457" s="18"/>
      <c r="FR457" s="18"/>
      <c r="FS457" s="18"/>
      <c r="FT457" s="18"/>
      <c r="FU457" s="18"/>
      <c r="FV457" s="18"/>
      <c r="FW457" s="18"/>
      <c r="FX457" s="18"/>
      <c r="FY457" s="18"/>
      <c r="FZ457" s="18"/>
    </row>
    <row r="458" spans="1:182" ht="15">
      <c r="A458" s="18"/>
      <c r="B458" s="18"/>
      <c r="C458" s="18"/>
      <c r="D458" s="245"/>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c r="DU458" s="18"/>
      <c r="DV458" s="18"/>
      <c r="DW458" s="18"/>
      <c r="DX458" s="18"/>
      <c r="DY458" s="18"/>
      <c r="DZ458" s="18"/>
      <c r="EA458" s="18"/>
      <c r="EB458" s="18"/>
      <c r="EC458" s="18"/>
      <c r="ED458" s="18"/>
      <c r="EE458" s="18"/>
      <c r="EF458" s="18"/>
      <c r="EG458" s="18"/>
      <c r="EH458" s="18"/>
      <c r="EI458" s="18"/>
      <c r="EJ458" s="18"/>
      <c r="EK458" s="18"/>
      <c r="EL458" s="18"/>
      <c r="EM458" s="18"/>
      <c r="EN458" s="18"/>
      <c r="EO458" s="18"/>
      <c r="EP458" s="18"/>
      <c r="EQ458" s="18"/>
      <c r="ER458" s="18"/>
      <c r="ES458" s="18"/>
      <c r="ET458" s="18"/>
      <c r="EU458" s="18"/>
      <c r="EV458" s="18"/>
      <c r="EW458" s="18"/>
      <c r="EX458" s="18"/>
      <c r="EY458" s="18"/>
      <c r="EZ458" s="18"/>
      <c r="FA458" s="18"/>
      <c r="FB458" s="18"/>
      <c r="FC458" s="18"/>
      <c r="FD458" s="18"/>
      <c r="FE458" s="18"/>
      <c r="FF458" s="18"/>
      <c r="FG458" s="18"/>
      <c r="FH458" s="18"/>
      <c r="FI458" s="18"/>
      <c r="FJ458" s="18"/>
      <c r="FK458" s="18"/>
      <c r="FL458" s="18"/>
      <c r="FM458" s="18"/>
      <c r="FN458" s="18"/>
      <c r="FO458" s="18"/>
      <c r="FP458" s="18"/>
      <c r="FQ458" s="18"/>
      <c r="FR458" s="18"/>
      <c r="FS458" s="18"/>
      <c r="FT458" s="18"/>
      <c r="FU458" s="18"/>
      <c r="FV458" s="18"/>
      <c r="FW458" s="18"/>
      <c r="FX458" s="18"/>
      <c r="FY458" s="18"/>
      <c r="FZ458" s="18"/>
    </row>
    <row r="459" spans="1:182" ht="15">
      <c r="A459" s="18"/>
      <c r="B459" s="18"/>
      <c r="C459" s="18"/>
      <c r="D459" s="245"/>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c r="DL459" s="18"/>
      <c r="DM459" s="18"/>
      <c r="DN459" s="18"/>
      <c r="DO459" s="18"/>
      <c r="DP459" s="18"/>
      <c r="DQ459" s="18"/>
      <c r="DR459" s="18"/>
      <c r="DS459" s="18"/>
      <c r="DT459" s="18"/>
      <c r="DU459" s="18"/>
      <c r="DV459" s="18"/>
      <c r="DW459" s="18"/>
      <c r="DX459" s="18"/>
      <c r="DY459" s="18"/>
      <c r="DZ459" s="18"/>
      <c r="EA459" s="18"/>
      <c r="EB459" s="18"/>
      <c r="EC459" s="18"/>
      <c r="ED459" s="18"/>
      <c r="EE459" s="18"/>
      <c r="EF459" s="18"/>
      <c r="EG459" s="18"/>
      <c r="EH459" s="18"/>
      <c r="EI459" s="18"/>
      <c r="EJ459" s="18"/>
      <c r="EK459" s="18"/>
      <c r="EL459" s="18"/>
      <c r="EM459" s="18"/>
      <c r="EN459" s="18"/>
      <c r="EO459" s="18"/>
      <c r="EP459" s="18"/>
      <c r="EQ459" s="18"/>
      <c r="ER459" s="18"/>
      <c r="ES459" s="18"/>
      <c r="ET459" s="18"/>
      <c r="EU459" s="18"/>
      <c r="EV459" s="18"/>
      <c r="EW459" s="18"/>
      <c r="EX459" s="18"/>
      <c r="EY459" s="18"/>
      <c r="EZ459" s="18"/>
      <c r="FA459" s="18"/>
      <c r="FB459" s="18"/>
      <c r="FC459" s="18"/>
      <c r="FD459" s="18"/>
      <c r="FE459" s="18"/>
      <c r="FF459" s="18"/>
      <c r="FG459" s="18"/>
      <c r="FH459" s="18"/>
      <c r="FI459" s="18"/>
      <c r="FJ459" s="18"/>
      <c r="FK459" s="18"/>
      <c r="FL459" s="18"/>
      <c r="FM459" s="18"/>
      <c r="FN459" s="18"/>
      <c r="FO459" s="18"/>
      <c r="FP459" s="18"/>
      <c r="FQ459" s="18"/>
      <c r="FR459" s="18"/>
      <c r="FS459" s="18"/>
      <c r="FT459" s="18"/>
      <c r="FU459" s="18"/>
      <c r="FV459" s="18"/>
      <c r="FW459" s="18"/>
      <c r="FX459" s="18"/>
      <c r="FY459" s="18"/>
      <c r="FZ459" s="18"/>
    </row>
    <row r="460" spans="1:182" ht="15">
      <c r="A460" s="18"/>
      <c r="B460" s="18"/>
      <c r="C460" s="18"/>
      <c r="D460" s="245"/>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c r="DZ460" s="18"/>
      <c r="EA460" s="18"/>
      <c r="EB460" s="18"/>
      <c r="EC460" s="18"/>
      <c r="ED460" s="18"/>
      <c r="EE460" s="18"/>
      <c r="EF460" s="18"/>
      <c r="EG460" s="18"/>
      <c r="EH460" s="18"/>
      <c r="EI460" s="18"/>
      <c r="EJ460" s="18"/>
      <c r="EK460" s="18"/>
      <c r="EL460" s="18"/>
      <c r="EM460" s="18"/>
      <c r="EN460" s="18"/>
      <c r="EO460" s="18"/>
      <c r="EP460" s="18"/>
      <c r="EQ460" s="18"/>
      <c r="ER460" s="18"/>
      <c r="ES460" s="18"/>
      <c r="ET460" s="18"/>
      <c r="EU460" s="18"/>
      <c r="EV460" s="18"/>
      <c r="EW460" s="18"/>
      <c r="EX460" s="18"/>
      <c r="EY460" s="18"/>
      <c r="EZ460" s="18"/>
      <c r="FA460" s="18"/>
      <c r="FB460" s="18"/>
      <c r="FC460" s="18"/>
      <c r="FD460" s="18"/>
      <c r="FE460" s="18"/>
      <c r="FF460" s="18"/>
      <c r="FG460" s="18"/>
      <c r="FH460" s="18"/>
      <c r="FI460" s="18"/>
      <c r="FJ460" s="18"/>
      <c r="FK460" s="18"/>
      <c r="FL460" s="18"/>
      <c r="FM460" s="18"/>
      <c r="FN460" s="18"/>
      <c r="FO460" s="18"/>
      <c r="FP460" s="18"/>
      <c r="FQ460" s="18"/>
      <c r="FR460" s="18"/>
      <c r="FS460" s="18"/>
      <c r="FT460" s="18"/>
      <c r="FU460" s="18"/>
      <c r="FV460" s="18"/>
      <c r="FW460" s="18"/>
      <c r="FX460" s="18"/>
      <c r="FY460" s="18"/>
      <c r="FZ460" s="18"/>
    </row>
    <row r="461" spans="1:182" ht="15">
      <c r="A461" s="18"/>
      <c r="B461" s="18"/>
      <c r="C461" s="18"/>
      <c r="D461" s="245"/>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c r="DZ461" s="18"/>
      <c r="EA461" s="18"/>
      <c r="EB461" s="18"/>
      <c r="EC461" s="18"/>
      <c r="ED461" s="18"/>
      <c r="EE461" s="18"/>
      <c r="EF461" s="18"/>
      <c r="EG461" s="18"/>
      <c r="EH461" s="18"/>
      <c r="EI461" s="18"/>
      <c r="EJ461" s="18"/>
      <c r="EK461" s="18"/>
      <c r="EL461" s="18"/>
      <c r="EM461" s="18"/>
      <c r="EN461" s="18"/>
      <c r="EO461" s="18"/>
      <c r="EP461" s="18"/>
      <c r="EQ461" s="18"/>
      <c r="ER461" s="18"/>
      <c r="ES461" s="18"/>
      <c r="ET461" s="18"/>
      <c r="EU461" s="18"/>
      <c r="EV461" s="18"/>
      <c r="EW461" s="18"/>
      <c r="EX461" s="18"/>
      <c r="EY461" s="18"/>
      <c r="EZ461" s="18"/>
      <c r="FA461" s="18"/>
      <c r="FB461" s="18"/>
      <c r="FC461" s="18"/>
      <c r="FD461" s="18"/>
      <c r="FE461" s="18"/>
      <c r="FF461" s="18"/>
      <c r="FG461" s="18"/>
      <c r="FH461" s="18"/>
      <c r="FI461" s="18"/>
      <c r="FJ461" s="18"/>
      <c r="FK461" s="18"/>
      <c r="FL461" s="18"/>
      <c r="FM461" s="18"/>
      <c r="FN461" s="18"/>
      <c r="FO461" s="18"/>
      <c r="FP461" s="18"/>
      <c r="FQ461" s="18"/>
      <c r="FR461" s="18"/>
      <c r="FS461" s="18"/>
      <c r="FT461" s="18"/>
      <c r="FU461" s="18"/>
      <c r="FV461" s="18"/>
      <c r="FW461" s="18"/>
      <c r="FX461" s="18"/>
      <c r="FY461" s="18"/>
      <c r="FZ461" s="18"/>
    </row>
    <row r="462" spans="1:182" ht="15">
      <c r="A462" s="18"/>
      <c r="B462" s="18"/>
      <c r="C462" s="18"/>
      <c r="D462" s="245"/>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c r="DZ462" s="18"/>
      <c r="EA462" s="18"/>
      <c r="EB462" s="18"/>
      <c r="EC462" s="18"/>
      <c r="ED462" s="18"/>
      <c r="EE462" s="18"/>
      <c r="EF462" s="18"/>
      <c r="EG462" s="18"/>
      <c r="EH462" s="18"/>
      <c r="EI462" s="18"/>
      <c r="EJ462" s="18"/>
      <c r="EK462" s="18"/>
      <c r="EL462" s="18"/>
      <c r="EM462" s="18"/>
      <c r="EN462" s="18"/>
      <c r="EO462" s="18"/>
      <c r="EP462" s="18"/>
      <c r="EQ462" s="18"/>
      <c r="ER462" s="18"/>
      <c r="ES462" s="18"/>
      <c r="ET462" s="18"/>
      <c r="EU462" s="18"/>
      <c r="EV462" s="18"/>
      <c r="EW462" s="18"/>
      <c r="EX462" s="18"/>
      <c r="EY462" s="18"/>
      <c r="EZ462" s="18"/>
      <c r="FA462" s="18"/>
      <c r="FB462" s="18"/>
      <c r="FC462" s="18"/>
      <c r="FD462" s="18"/>
      <c r="FE462" s="18"/>
      <c r="FF462" s="18"/>
      <c r="FG462" s="18"/>
      <c r="FH462" s="18"/>
      <c r="FI462" s="18"/>
      <c r="FJ462" s="18"/>
      <c r="FK462" s="18"/>
      <c r="FL462" s="18"/>
      <c r="FM462" s="18"/>
      <c r="FN462" s="18"/>
      <c r="FO462" s="18"/>
      <c r="FP462" s="18"/>
      <c r="FQ462" s="18"/>
      <c r="FR462" s="18"/>
      <c r="FS462" s="18"/>
      <c r="FT462" s="18"/>
      <c r="FU462" s="18"/>
      <c r="FV462" s="18"/>
      <c r="FW462" s="18"/>
      <c r="FX462" s="18"/>
      <c r="FY462" s="18"/>
      <c r="FZ462" s="18"/>
    </row>
    <row r="463" spans="1:182" ht="15">
      <c r="A463" s="18"/>
      <c r="B463" s="18"/>
      <c r="C463" s="18"/>
      <c r="D463" s="245"/>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c r="DZ463" s="18"/>
      <c r="EA463" s="18"/>
      <c r="EB463" s="18"/>
      <c r="EC463" s="18"/>
      <c r="ED463" s="18"/>
      <c r="EE463" s="18"/>
      <c r="EF463" s="18"/>
      <c r="EG463" s="18"/>
      <c r="EH463" s="18"/>
      <c r="EI463" s="18"/>
      <c r="EJ463" s="18"/>
      <c r="EK463" s="18"/>
      <c r="EL463" s="18"/>
      <c r="EM463" s="18"/>
      <c r="EN463" s="18"/>
      <c r="EO463" s="18"/>
      <c r="EP463" s="18"/>
      <c r="EQ463" s="18"/>
      <c r="ER463" s="18"/>
      <c r="ES463" s="18"/>
      <c r="ET463" s="18"/>
      <c r="EU463" s="18"/>
      <c r="EV463" s="18"/>
      <c r="EW463" s="18"/>
      <c r="EX463" s="18"/>
      <c r="EY463" s="18"/>
      <c r="EZ463" s="18"/>
      <c r="FA463" s="18"/>
      <c r="FB463" s="18"/>
      <c r="FC463" s="18"/>
      <c r="FD463" s="18"/>
      <c r="FE463" s="18"/>
      <c r="FF463" s="18"/>
      <c r="FG463" s="18"/>
      <c r="FH463" s="18"/>
      <c r="FI463" s="18"/>
      <c r="FJ463" s="18"/>
      <c r="FK463" s="18"/>
      <c r="FL463" s="18"/>
      <c r="FM463" s="18"/>
      <c r="FN463" s="18"/>
      <c r="FO463" s="18"/>
      <c r="FP463" s="18"/>
      <c r="FQ463" s="18"/>
      <c r="FR463" s="18"/>
      <c r="FS463" s="18"/>
      <c r="FT463" s="18"/>
      <c r="FU463" s="18"/>
      <c r="FV463" s="18"/>
      <c r="FW463" s="18"/>
      <c r="FX463" s="18"/>
      <c r="FY463" s="18"/>
      <c r="FZ463" s="18"/>
    </row>
    <row r="464" spans="1:182" ht="15">
      <c r="A464" s="18"/>
      <c r="B464" s="18"/>
      <c r="C464" s="18"/>
      <c r="D464" s="245"/>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c r="DZ464" s="18"/>
      <c r="EA464" s="18"/>
      <c r="EB464" s="18"/>
      <c r="EC464" s="18"/>
      <c r="ED464" s="18"/>
      <c r="EE464" s="18"/>
      <c r="EF464" s="18"/>
      <c r="EG464" s="18"/>
      <c r="EH464" s="18"/>
      <c r="EI464" s="18"/>
      <c r="EJ464" s="18"/>
      <c r="EK464" s="18"/>
      <c r="EL464" s="18"/>
      <c r="EM464" s="18"/>
      <c r="EN464" s="18"/>
      <c r="EO464" s="18"/>
      <c r="EP464" s="18"/>
      <c r="EQ464" s="18"/>
      <c r="ER464" s="18"/>
      <c r="ES464" s="18"/>
      <c r="ET464" s="18"/>
      <c r="EU464" s="18"/>
      <c r="EV464" s="18"/>
      <c r="EW464" s="18"/>
      <c r="EX464" s="18"/>
      <c r="EY464" s="18"/>
      <c r="EZ464" s="18"/>
      <c r="FA464" s="18"/>
      <c r="FB464" s="18"/>
      <c r="FC464" s="18"/>
      <c r="FD464" s="18"/>
      <c r="FE464" s="18"/>
      <c r="FF464" s="18"/>
      <c r="FG464" s="18"/>
      <c r="FH464" s="18"/>
      <c r="FI464" s="18"/>
      <c r="FJ464" s="18"/>
      <c r="FK464" s="18"/>
      <c r="FL464" s="18"/>
      <c r="FM464" s="18"/>
      <c r="FN464" s="18"/>
      <c r="FO464" s="18"/>
      <c r="FP464" s="18"/>
      <c r="FQ464" s="18"/>
      <c r="FR464" s="18"/>
      <c r="FS464" s="18"/>
      <c r="FT464" s="18"/>
      <c r="FU464" s="18"/>
      <c r="FV464" s="18"/>
      <c r="FW464" s="18"/>
      <c r="FX464" s="18"/>
      <c r="FY464" s="18"/>
      <c r="FZ464" s="18"/>
    </row>
    <row r="465" spans="1:182" ht="15">
      <c r="A465" s="18"/>
      <c r="B465" s="18"/>
      <c r="C465" s="18"/>
      <c r="D465" s="245"/>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c r="DZ465" s="18"/>
      <c r="EA465" s="18"/>
      <c r="EB465" s="18"/>
      <c r="EC465" s="18"/>
      <c r="ED465" s="18"/>
      <c r="EE465" s="18"/>
      <c r="EF465" s="18"/>
      <c r="EG465" s="18"/>
      <c r="EH465" s="18"/>
      <c r="EI465" s="18"/>
      <c r="EJ465" s="18"/>
      <c r="EK465" s="18"/>
      <c r="EL465" s="18"/>
      <c r="EM465" s="18"/>
      <c r="EN465" s="18"/>
      <c r="EO465" s="18"/>
      <c r="EP465" s="18"/>
      <c r="EQ465" s="18"/>
      <c r="ER465" s="18"/>
      <c r="ES465" s="18"/>
      <c r="ET465" s="18"/>
      <c r="EU465" s="18"/>
      <c r="EV465" s="18"/>
      <c r="EW465" s="18"/>
      <c r="EX465" s="18"/>
      <c r="EY465" s="18"/>
      <c r="EZ465" s="18"/>
      <c r="FA465" s="18"/>
      <c r="FB465" s="18"/>
      <c r="FC465" s="18"/>
      <c r="FD465" s="18"/>
      <c r="FE465" s="18"/>
      <c r="FF465" s="18"/>
      <c r="FG465" s="18"/>
      <c r="FH465" s="18"/>
      <c r="FI465" s="18"/>
      <c r="FJ465" s="18"/>
      <c r="FK465" s="18"/>
      <c r="FL465" s="18"/>
      <c r="FM465" s="18"/>
      <c r="FN465" s="18"/>
      <c r="FO465" s="18"/>
      <c r="FP465" s="18"/>
      <c r="FQ465" s="18"/>
      <c r="FR465" s="18"/>
      <c r="FS465" s="18"/>
      <c r="FT465" s="18"/>
      <c r="FU465" s="18"/>
      <c r="FV465" s="18"/>
      <c r="FW465" s="18"/>
      <c r="FX465" s="18"/>
      <c r="FY465" s="18"/>
      <c r="FZ465" s="18"/>
    </row>
    <row r="466" spans="1:182" ht="15">
      <c r="A466" s="18"/>
      <c r="B466" s="18"/>
      <c r="C466" s="18"/>
      <c r="D466" s="245"/>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8"/>
      <c r="EP466" s="18"/>
      <c r="EQ466" s="18"/>
      <c r="ER466" s="18"/>
      <c r="ES466" s="18"/>
      <c r="ET466" s="18"/>
      <c r="EU466" s="18"/>
      <c r="EV466" s="18"/>
      <c r="EW466" s="18"/>
      <c r="EX466" s="18"/>
      <c r="EY466" s="18"/>
      <c r="EZ466" s="18"/>
      <c r="FA466" s="18"/>
      <c r="FB466" s="18"/>
      <c r="FC466" s="18"/>
      <c r="FD466" s="18"/>
      <c r="FE466" s="18"/>
      <c r="FF466" s="18"/>
      <c r="FG466" s="18"/>
      <c r="FH466" s="18"/>
      <c r="FI466" s="18"/>
      <c r="FJ466" s="18"/>
      <c r="FK466" s="18"/>
      <c r="FL466" s="18"/>
      <c r="FM466" s="18"/>
      <c r="FN466" s="18"/>
      <c r="FO466" s="18"/>
      <c r="FP466" s="18"/>
      <c r="FQ466" s="18"/>
      <c r="FR466" s="18"/>
      <c r="FS466" s="18"/>
      <c r="FT466" s="18"/>
      <c r="FU466" s="18"/>
      <c r="FV466" s="18"/>
      <c r="FW466" s="18"/>
      <c r="FX466" s="18"/>
      <c r="FY466" s="18"/>
      <c r="FZ466" s="18"/>
    </row>
    <row r="467" spans="1:182" ht="15">
      <c r="A467" s="18"/>
      <c r="B467" s="18"/>
      <c r="C467" s="18"/>
      <c r="D467" s="245"/>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c r="DZ467" s="18"/>
      <c r="EA467" s="18"/>
      <c r="EB467" s="18"/>
      <c r="EC467" s="18"/>
      <c r="ED467" s="18"/>
      <c r="EE467" s="18"/>
      <c r="EF467" s="18"/>
      <c r="EG467" s="18"/>
      <c r="EH467" s="18"/>
      <c r="EI467" s="18"/>
      <c r="EJ467" s="18"/>
      <c r="EK467" s="18"/>
      <c r="EL467" s="18"/>
      <c r="EM467" s="18"/>
      <c r="EN467" s="18"/>
      <c r="EO467" s="18"/>
      <c r="EP467" s="18"/>
      <c r="EQ467" s="18"/>
      <c r="ER467" s="18"/>
      <c r="ES467" s="18"/>
      <c r="ET467" s="18"/>
      <c r="EU467" s="18"/>
      <c r="EV467" s="18"/>
      <c r="EW467" s="18"/>
      <c r="EX467" s="18"/>
      <c r="EY467" s="18"/>
      <c r="EZ467" s="18"/>
      <c r="FA467" s="18"/>
      <c r="FB467" s="18"/>
      <c r="FC467" s="18"/>
      <c r="FD467" s="18"/>
      <c r="FE467" s="18"/>
      <c r="FF467" s="18"/>
      <c r="FG467" s="18"/>
      <c r="FH467" s="18"/>
      <c r="FI467" s="18"/>
      <c r="FJ467" s="18"/>
      <c r="FK467" s="18"/>
      <c r="FL467" s="18"/>
      <c r="FM467" s="18"/>
      <c r="FN467" s="18"/>
      <c r="FO467" s="18"/>
      <c r="FP467" s="18"/>
      <c r="FQ467" s="18"/>
      <c r="FR467" s="18"/>
      <c r="FS467" s="18"/>
      <c r="FT467" s="18"/>
      <c r="FU467" s="18"/>
      <c r="FV467" s="18"/>
      <c r="FW467" s="18"/>
      <c r="FX467" s="18"/>
      <c r="FY467" s="18"/>
      <c r="FZ467" s="18"/>
    </row>
    <row r="468" spans="1:182" ht="15">
      <c r="A468" s="18"/>
      <c r="B468" s="18"/>
      <c r="C468" s="18"/>
      <c r="D468" s="245"/>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c r="DZ468" s="18"/>
      <c r="EA468" s="18"/>
      <c r="EB468" s="18"/>
      <c r="EC468" s="18"/>
      <c r="ED468" s="18"/>
      <c r="EE468" s="18"/>
      <c r="EF468" s="18"/>
      <c r="EG468" s="18"/>
      <c r="EH468" s="18"/>
      <c r="EI468" s="18"/>
      <c r="EJ468" s="18"/>
      <c r="EK468" s="18"/>
      <c r="EL468" s="18"/>
      <c r="EM468" s="18"/>
      <c r="EN468" s="18"/>
      <c r="EO468" s="18"/>
      <c r="EP468" s="18"/>
      <c r="EQ468" s="18"/>
      <c r="ER468" s="18"/>
      <c r="ES468" s="18"/>
      <c r="ET468" s="18"/>
      <c r="EU468" s="18"/>
      <c r="EV468" s="18"/>
      <c r="EW468" s="18"/>
      <c r="EX468" s="18"/>
      <c r="EY468" s="18"/>
      <c r="EZ468" s="18"/>
      <c r="FA468" s="18"/>
      <c r="FB468" s="18"/>
      <c r="FC468" s="18"/>
      <c r="FD468" s="18"/>
      <c r="FE468" s="18"/>
      <c r="FF468" s="18"/>
      <c r="FG468" s="18"/>
      <c r="FH468" s="18"/>
      <c r="FI468" s="18"/>
      <c r="FJ468" s="18"/>
      <c r="FK468" s="18"/>
      <c r="FL468" s="18"/>
      <c r="FM468" s="18"/>
      <c r="FN468" s="18"/>
      <c r="FO468" s="18"/>
      <c r="FP468" s="18"/>
      <c r="FQ468" s="18"/>
      <c r="FR468" s="18"/>
      <c r="FS468" s="18"/>
      <c r="FT468" s="18"/>
      <c r="FU468" s="18"/>
      <c r="FV468" s="18"/>
      <c r="FW468" s="18"/>
      <c r="FX468" s="18"/>
      <c r="FY468" s="18"/>
      <c r="FZ468" s="18"/>
    </row>
    <row r="469" spans="1:182" ht="15">
      <c r="A469" s="18"/>
      <c r="B469" s="18"/>
      <c r="C469" s="18"/>
      <c r="D469" s="245"/>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c r="DZ469" s="18"/>
      <c r="EA469" s="18"/>
      <c r="EB469" s="18"/>
      <c r="EC469" s="18"/>
      <c r="ED469" s="18"/>
      <c r="EE469" s="18"/>
      <c r="EF469" s="18"/>
      <c r="EG469" s="18"/>
      <c r="EH469" s="18"/>
      <c r="EI469" s="18"/>
      <c r="EJ469" s="18"/>
      <c r="EK469" s="18"/>
      <c r="EL469" s="18"/>
      <c r="EM469" s="18"/>
      <c r="EN469" s="18"/>
      <c r="EO469" s="18"/>
      <c r="EP469" s="18"/>
      <c r="EQ469" s="18"/>
      <c r="ER469" s="18"/>
      <c r="ES469" s="18"/>
      <c r="ET469" s="18"/>
      <c r="EU469" s="18"/>
      <c r="EV469" s="18"/>
      <c r="EW469" s="18"/>
      <c r="EX469" s="18"/>
      <c r="EY469" s="18"/>
      <c r="EZ469" s="18"/>
      <c r="FA469" s="18"/>
      <c r="FB469" s="18"/>
      <c r="FC469" s="18"/>
      <c r="FD469" s="18"/>
      <c r="FE469" s="18"/>
      <c r="FF469" s="18"/>
      <c r="FG469" s="18"/>
      <c r="FH469" s="18"/>
      <c r="FI469" s="18"/>
      <c r="FJ469" s="18"/>
      <c r="FK469" s="18"/>
      <c r="FL469" s="18"/>
      <c r="FM469" s="18"/>
      <c r="FN469" s="18"/>
      <c r="FO469" s="18"/>
      <c r="FP469" s="18"/>
      <c r="FQ469" s="18"/>
      <c r="FR469" s="18"/>
      <c r="FS469" s="18"/>
      <c r="FT469" s="18"/>
      <c r="FU469" s="18"/>
      <c r="FV469" s="18"/>
      <c r="FW469" s="18"/>
      <c r="FX469" s="18"/>
      <c r="FY469" s="18"/>
      <c r="FZ469" s="18"/>
    </row>
    <row r="470" spans="1:182" ht="15">
      <c r="A470" s="18"/>
      <c r="B470" s="18"/>
      <c r="C470" s="18"/>
      <c r="D470" s="245"/>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c r="DZ470" s="18"/>
      <c r="EA470" s="18"/>
      <c r="EB470" s="18"/>
      <c r="EC470" s="18"/>
      <c r="ED470" s="18"/>
      <c r="EE470" s="18"/>
      <c r="EF470" s="18"/>
      <c r="EG470" s="18"/>
      <c r="EH470" s="18"/>
      <c r="EI470" s="18"/>
      <c r="EJ470" s="18"/>
      <c r="EK470" s="18"/>
      <c r="EL470" s="18"/>
      <c r="EM470" s="18"/>
      <c r="EN470" s="18"/>
      <c r="EO470" s="18"/>
      <c r="EP470" s="18"/>
      <c r="EQ470" s="18"/>
      <c r="ER470" s="18"/>
      <c r="ES470" s="18"/>
      <c r="ET470" s="18"/>
      <c r="EU470" s="18"/>
      <c r="EV470" s="18"/>
      <c r="EW470" s="18"/>
      <c r="EX470" s="18"/>
      <c r="EY470" s="18"/>
      <c r="EZ470" s="18"/>
      <c r="FA470" s="18"/>
      <c r="FB470" s="18"/>
      <c r="FC470" s="18"/>
      <c r="FD470" s="18"/>
      <c r="FE470" s="18"/>
      <c r="FF470" s="18"/>
      <c r="FG470" s="18"/>
      <c r="FH470" s="18"/>
      <c r="FI470" s="18"/>
      <c r="FJ470" s="18"/>
      <c r="FK470" s="18"/>
      <c r="FL470" s="18"/>
      <c r="FM470" s="18"/>
      <c r="FN470" s="18"/>
      <c r="FO470" s="18"/>
      <c r="FP470" s="18"/>
      <c r="FQ470" s="18"/>
      <c r="FR470" s="18"/>
      <c r="FS470" s="18"/>
      <c r="FT470" s="18"/>
      <c r="FU470" s="18"/>
      <c r="FV470" s="18"/>
      <c r="FW470" s="18"/>
      <c r="FX470" s="18"/>
      <c r="FY470" s="18"/>
      <c r="FZ470" s="18"/>
    </row>
    <row r="471" spans="1:182" ht="15">
      <c r="A471" s="18"/>
      <c r="B471" s="18"/>
      <c r="C471" s="18"/>
      <c r="D471" s="245"/>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c r="DZ471" s="18"/>
      <c r="EA471" s="18"/>
      <c r="EB471" s="18"/>
      <c r="EC471" s="18"/>
      <c r="ED471" s="18"/>
      <c r="EE471" s="18"/>
      <c r="EF471" s="18"/>
      <c r="EG471" s="18"/>
      <c r="EH471" s="18"/>
      <c r="EI471" s="18"/>
      <c r="EJ471" s="18"/>
      <c r="EK471" s="18"/>
      <c r="EL471" s="18"/>
      <c r="EM471" s="18"/>
      <c r="EN471" s="18"/>
      <c r="EO471" s="18"/>
      <c r="EP471" s="18"/>
      <c r="EQ471" s="18"/>
      <c r="ER471" s="18"/>
      <c r="ES471" s="18"/>
      <c r="ET471" s="18"/>
      <c r="EU471" s="18"/>
      <c r="EV471" s="18"/>
      <c r="EW471" s="18"/>
      <c r="EX471" s="18"/>
      <c r="EY471" s="18"/>
      <c r="EZ471" s="18"/>
      <c r="FA471" s="18"/>
      <c r="FB471" s="18"/>
      <c r="FC471" s="18"/>
      <c r="FD471" s="18"/>
      <c r="FE471" s="18"/>
      <c r="FF471" s="18"/>
      <c r="FG471" s="18"/>
      <c r="FH471" s="18"/>
      <c r="FI471" s="18"/>
      <c r="FJ471" s="18"/>
      <c r="FK471" s="18"/>
      <c r="FL471" s="18"/>
      <c r="FM471" s="18"/>
      <c r="FN471" s="18"/>
      <c r="FO471" s="18"/>
      <c r="FP471" s="18"/>
      <c r="FQ471" s="18"/>
      <c r="FR471" s="18"/>
      <c r="FS471" s="18"/>
      <c r="FT471" s="18"/>
      <c r="FU471" s="18"/>
      <c r="FV471" s="18"/>
      <c r="FW471" s="18"/>
      <c r="FX471" s="18"/>
      <c r="FY471" s="18"/>
      <c r="FZ471" s="18"/>
    </row>
    <row r="472" spans="1:182" ht="15">
      <c r="A472" s="18"/>
      <c r="B472" s="18"/>
      <c r="C472" s="18"/>
      <c r="D472" s="245"/>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c r="DU472" s="18"/>
      <c r="DV472" s="18"/>
      <c r="DW472" s="18"/>
      <c r="DX472" s="18"/>
      <c r="DY472" s="18"/>
      <c r="DZ472" s="18"/>
      <c r="EA472" s="18"/>
      <c r="EB472" s="18"/>
      <c r="EC472" s="18"/>
      <c r="ED472" s="18"/>
      <c r="EE472" s="18"/>
      <c r="EF472" s="18"/>
      <c r="EG472" s="18"/>
      <c r="EH472" s="18"/>
      <c r="EI472" s="18"/>
      <c r="EJ472" s="18"/>
      <c r="EK472" s="18"/>
      <c r="EL472" s="18"/>
      <c r="EM472" s="18"/>
      <c r="EN472" s="18"/>
      <c r="EO472" s="18"/>
      <c r="EP472" s="18"/>
      <c r="EQ472" s="18"/>
      <c r="ER472" s="18"/>
      <c r="ES472" s="18"/>
      <c r="ET472" s="18"/>
      <c r="EU472" s="18"/>
      <c r="EV472" s="18"/>
      <c r="EW472" s="18"/>
      <c r="EX472" s="18"/>
      <c r="EY472" s="18"/>
      <c r="EZ472" s="18"/>
      <c r="FA472" s="18"/>
      <c r="FB472" s="18"/>
      <c r="FC472" s="18"/>
      <c r="FD472" s="18"/>
      <c r="FE472" s="18"/>
      <c r="FF472" s="18"/>
      <c r="FG472" s="18"/>
      <c r="FH472" s="18"/>
      <c r="FI472" s="18"/>
      <c r="FJ472" s="18"/>
      <c r="FK472" s="18"/>
      <c r="FL472" s="18"/>
      <c r="FM472" s="18"/>
      <c r="FN472" s="18"/>
      <c r="FO472" s="18"/>
      <c r="FP472" s="18"/>
      <c r="FQ472" s="18"/>
      <c r="FR472" s="18"/>
      <c r="FS472" s="18"/>
      <c r="FT472" s="18"/>
      <c r="FU472" s="18"/>
      <c r="FV472" s="18"/>
      <c r="FW472" s="18"/>
      <c r="FX472" s="18"/>
      <c r="FY472" s="18"/>
      <c r="FZ472" s="18"/>
    </row>
    <row r="473" spans="1:182" ht="15">
      <c r="A473" s="18"/>
      <c r="B473" s="18"/>
      <c r="C473" s="18"/>
      <c r="D473" s="245"/>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c r="DZ473" s="18"/>
      <c r="EA473" s="18"/>
      <c r="EB473" s="18"/>
      <c r="EC473" s="18"/>
      <c r="ED473" s="18"/>
      <c r="EE473" s="18"/>
      <c r="EF473" s="18"/>
      <c r="EG473" s="18"/>
      <c r="EH473" s="18"/>
      <c r="EI473" s="18"/>
      <c r="EJ473" s="18"/>
      <c r="EK473" s="18"/>
      <c r="EL473" s="18"/>
      <c r="EM473" s="18"/>
      <c r="EN473" s="18"/>
      <c r="EO473" s="18"/>
      <c r="EP473" s="18"/>
      <c r="EQ473" s="18"/>
      <c r="ER473" s="18"/>
      <c r="ES473" s="18"/>
      <c r="ET473" s="18"/>
      <c r="EU473" s="18"/>
      <c r="EV473" s="18"/>
      <c r="EW473" s="18"/>
      <c r="EX473" s="18"/>
      <c r="EY473" s="18"/>
      <c r="EZ473" s="18"/>
      <c r="FA473" s="18"/>
      <c r="FB473" s="18"/>
      <c r="FC473" s="18"/>
      <c r="FD473" s="18"/>
      <c r="FE473" s="18"/>
      <c r="FF473" s="18"/>
      <c r="FG473" s="18"/>
      <c r="FH473" s="18"/>
      <c r="FI473" s="18"/>
      <c r="FJ473" s="18"/>
      <c r="FK473" s="18"/>
      <c r="FL473" s="18"/>
      <c r="FM473" s="18"/>
      <c r="FN473" s="18"/>
      <c r="FO473" s="18"/>
      <c r="FP473" s="18"/>
      <c r="FQ473" s="18"/>
      <c r="FR473" s="18"/>
      <c r="FS473" s="18"/>
      <c r="FT473" s="18"/>
      <c r="FU473" s="18"/>
      <c r="FV473" s="18"/>
      <c r="FW473" s="18"/>
      <c r="FX473" s="18"/>
      <c r="FY473" s="18"/>
      <c r="FZ473" s="18"/>
    </row>
    <row r="474" spans="1:182" ht="15">
      <c r="A474" s="18"/>
      <c r="B474" s="18"/>
      <c r="C474" s="18"/>
      <c r="D474" s="245"/>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c r="DZ474" s="18"/>
      <c r="EA474" s="18"/>
      <c r="EB474" s="18"/>
      <c r="EC474" s="18"/>
      <c r="ED474" s="18"/>
      <c r="EE474" s="18"/>
      <c r="EF474" s="18"/>
      <c r="EG474" s="18"/>
      <c r="EH474" s="18"/>
      <c r="EI474" s="18"/>
      <c r="EJ474" s="18"/>
      <c r="EK474" s="18"/>
      <c r="EL474" s="18"/>
      <c r="EM474" s="18"/>
      <c r="EN474" s="18"/>
      <c r="EO474" s="18"/>
      <c r="EP474" s="18"/>
      <c r="EQ474" s="18"/>
      <c r="ER474" s="18"/>
      <c r="ES474" s="18"/>
      <c r="ET474" s="18"/>
      <c r="EU474" s="18"/>
      <c r="EV474" s="18"/>
      <c r="EW474" s="18"/>
      <c r="EX474" s="18"/>
      <c r="EY474" s="18"/>
      <c r="EZ474" s="18"/>
      <c r="FA474" s="18"/>
      <c r="FB474" s="18"/>
      <c r="FC474" s="18"/>
      <c r="FD474" s="18"/>
      <c r="FE474" s="18"/>
      <c r="FF474" s="18"/>
      <c r="FG474" s="18"/>
      <c r="FH474" s="18"/>
      <c r="FI474" s="18"/>
      <c r="FJ474" s="18"/>
      <c r="FK474" s="18"/>
      <c r="FL474" s="18"/>
      <c r="FM474" s="18"/>
      <c r="FN474" s="18"/>
      <c r="FO474" s="18"/>
      <c r="FP474" s="18"/>
      <c r="FQ474" s="18"/>
      <c r="FR474" s="18"/>
      <c r="FS474" s="18"/>
      <c r="FT474" s="18"/>
      <c r="FU474" s="18"/>
      <c r="FV474" s="18"/>
      <c r="FW474" s="18"/>
      <c r="FX474" s="18"/>
      <c r="FY474" s="18"/>
      <c r="FZ474" s="18"/>
    </row>
    <row r="475" spans="1:182" ht="15">
      <c r="A475" s="18"/>
      <c r="B475" s="18"/>
      <c r="C475" s="18"/>
      <c r="D475" s="245"/>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c r="DZ475" s="18"/>
      <c r="EA475" s="18"/>
      <c r="EB475" s="18"/>
      <c r="EC475" s="18"/>
      <c r="ED475" s="18"/>
      <c r="EE475" s="18"/>
      <c r="EF475" s="18"/>
      <c r="EG475" s="18"/>
      <c r="EH475" s="18"/>
      <c r="EI475" s="18"/>
      <c r="EJ475" s="18"/>
      <c r="EK475" s="18"/>
      <c r="EL475" s="18"/>
      <c r="EM475" s="18"/>
      <c r="EN475" s="18"/>
      <c r="EO475" s="18"/>
      <c r="EP475" s="18"/>
      <c r="EQ475" s="18"/>
      <c r="ER475" s="18"/>
      <c r="ES475" s="18"/>
      <c r="ET475" s="18"/>
      <c r="EU475" s="18"/>
      <c r="EV475" s="18"/>
      <c r="EW475" s="18"/>
      <c r="EX475" s="18"/>
      <c r="EY475" s="18"/>
      <c r="EZ475" s="18"/>
      <c r="FA475" s="18"/>
      <c r="FB475" s="18"/>
      <c r="FC475" s="18"/>
      <c r="FD475" s="18"/>
      <c r="FE475" s="18"/>
      <c r="FF475" s="18"/>
      <c r="FG475" s="18"/>
      <c r="FH475" s="18"/>
      <c r="FI475" s="18"/>
      <c r="FJ475" s="18"/>
      <c r="FK475" s="18"/>
      <c r="FL475" s="18"/>
      <c r="FM475" s="18"/>
      <c r="FN475" s="18"/>
      <c r="FO475" s="18"/>
      <c r="FP475" s="18"/>
      <c r="FQ475" s="18"/>
      <c r="FR475" s="18"/>
      <c r="FS475" s="18"/>
      <c r="FT475" s="18"/>
      <c r="FU475" s="18"/>
      <c r="FV475" s="18"/>
      <c r="FW475" s="18"/>
      <c r="FX475" s="18"/>
      <c r="FY475" s="18"/>
      <c r="FZ475" s="18"/>
    </row>
    <row r="476" spans="1:182" ht="15">
      <c r="A476" s="18"/>
      <c r="B476" s="18"/>
      <c r="C476" s="18"/>
      <c r="D476" s="245"/>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8"/>
      <c r="EV476" s="18"/>
      <c r="EW476" s="18"/>
      <c r="EX476" s="18"/>
      <c r="EY476" s="18"/>
      <c r="EZ476" s="18"/>
      <c r="FA476" s="18"/>
      <c r="FB476" s="18"/>
      <c r="FC476" s="18"/>
      <c r="FD476" s="18"/>
      <c r="FE476" s="18"/>
      <c r="FF476" s="18"/>
      <c r="FG476" s="18"/>
      <c r="FH476" s="18"/>
      <c r="FI476" s="18"/>
      <c r="FJ476" s="18"/>
      <c r="FK476" s="18"/>
      <c r="FL476" s="18"/>
      <c r="FM476" s="18"/>
      <c r="FN476" s="18"/>
      <c r="FO476" s="18"/>
      <c r="FP476" s="18"/>
      <c r="FQ476" s="18"/>
      <c r="FR476" s="18"/>
      <c r="FS476" s="18"/>
      <c r="FT476" s="18"/>
      <c r="FU476" s="18"/>
      <c r="FV476" s="18"/>
      <c r="FW476" s="18"/>
      <c r="FX476" s="18"/>
      <c r="FY476" s="18"/>
      <c r="FZ476" s="18"/>
    </row>
    <row r="477" spans="1:182" ht="15">
      <c r="A477" s="18"/>
      <c r="B477" s="18"/>
      <c r="C477" s="18"/>
      <c r="D477" s="245"/>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c r="DZ477" s="18"/>
      <c r="EA477" s="18"/>
      <c r="EB477" s="18"/>
      <c r="EC477" s="18"/>
      <c r="ED477" s="18"/>
      <c r="EE477" s="18"/>
      <c r="EF477" s="18"/>
      <c r="EG477" s="18"/>
      <c r="EH477" s="18"/>
      <c r="EI477" s="18"/>
      <c r="EJ477" s="18"/>
      <c r="EK477" s="18"/>
      <c r="EL477" s="18"/>
      <c r="EM477" s="18"/>
      <c r="EN477" s="18"/>
      <c r="EO477" s="18"/>
      <c r="EP477" s="18"/>
      <c r="EQ477" s="18"/>
      <c r="ER477" s="18"/>
      <c r="ES477" s="18"/>
      <c r="ET477" s="18"/>
      <c r="EU477" s="18"/>
      <c r="EV477" s="18"/>
      <c r="EW477" s="18"/>
      <c r="EX477" s="18"/>
      <c r="EY477" s="18"/>
      <c r="EZ477" s="18"/>
      <c r="FA477" s="18"/>
      <c r="FB477" s="18"/>
      <c r="FC477" s="18"/>
      <c r="FD477" s="18"/>
      <c r="FE477" s="18"/>
      <c r="FF477" s="18"/>
      <c r="FG477" s="18"/>
      <c r="FH477" s="18"/>
      <c r="FI477" s="18"/>
      <c r="FJ477" s="18"/>
      <c r="FK477" s="18"/>
      <c r="FL477" s="18"/>
      <c r="FM477" s="18"/>
      <c r="FN477" s="18"/>
      <c r="FO477" s="18"/>
      <c r="FP477" s="18"/>
      <c r="FQ477" s="18"/>
      <c r="FR477" s="18"/>
      <c r="FS477" s="18"/>
      <c r="FT477" s="18"/>
      <c r="FU477" s="18"/>
      <c r="FV477" s="18"/>
      <c r="FW477" s="18"/>
      <c r="FX477" s="18"/>
      <c r="FY477" s="18"/>
      <c r="FZ477" s="18"/>
    </row>
    <row r="478" spans="1:182" ht="15">
      <c r="A478" s="18"/>
      <c r="B478" s="18"/>
      <c r="C478" s="18"/>
      <c r="D478" s="245"/>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c r="DZ478" s="18"/>
      <c r="EA478" s="18"/>
      <c r="EB478" s="18"/>
      <c r="EC478" s="18"/>
      <c r="ED478" s="18"/>
      <c r="EE478" s="18"/>
      <c r="EF478" s="18"/>
      <c r="EG478" s="18"/>
      <c r="EH478" s="18"/>
      <c r="EI478" s="18"/>
      <c r="EJ478" s="18"/>
      <c r="EK478" s="18"/>
      <c r="EL478" s="18"/>
      <c r="EM478" s="18"/>
      <c r="EN478" s="18"/>
      <c r="EO478" s="18"/>
      <c r="EP478" s="18"/>
      <c r="EQ478" s="18"/>
      <c r="ER478" s="18"/>
      <c r="ES478" s="18"/>
      <c r="ET478" s="18"/>
      <c r="EU478" s="18"/>
      <c r="EV478" s="18"/>
      <c r="EW478" s="18"/>
      <c r="EX478" s="18"/>
      <c r="EY478" s="18"/>
      <c r="EZ478" s="18"/>
      <c r="FA478" s="18"/>
      <c r="FB478" s="18"/>
      <c r="FC478" s="18"/>
      <c r="FD478" s="18"/>
      <c r="FE478" s="18"/>
      <c r="FF478" s="18"/>
      <c r="FG478" s="18"/>
      <c r="FH478" s="18"/>
      <c r="FI478" s="18"/>
      <c r="FJ478" s="18"/>
      <c r="FK478" s="18"/>
      <c r="FL478" s="18"/>
      <c r="FM478" s="18"/>
      <c r="FN478" s="18"/>
      <c r="FO478" s="18"/>
      <c r="FP478" s="18"/>
      <c r="FQ478" s="18"/>
      <c r="FR478" s="18"/>
      <c r="FS478" s="18"/>
      <c r="FT478" s="18"/>
      <c r="FU478" s="18"/>
      <c r="FV478" s="18"/>
      <c r="FW478" s="18"/>
      <c r="FX478" s="18"/>
      <c r="FY478" s="18"/>
      <c r="FZ478" s="18"/>
    </row>
    <row r="479" spans="1:182" ht="15">
      <c r="A479" s="18"/>
      <c r="B479" s="18"/>
      <c r="C479" s="18"/>
      <c r="D479" s="245"/>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c r="DZ479" s="18"/>
      <c r="EA479" s="18"/>
      <c r="EB479" s="18"/>
      <c r="EC479" s="18"/>
      <c r="ED479" s="18"/>
      <c r="EE479" s="18"/>
      <c r="EF479" s="18"/>
      <c r="EG479" s="18"/>
      <c r="EH479" s="18"/>
      <c r="EI479" s="18"/>
      <c r="EJ479" s="18"/>
      <c r="EK479" s="18"/>
      <c r="EL479" s="18"/>
      <c r="EM479" s="18"/>
      <c r="EN479" s="18"/>
      <c r="EO479" s="18"/>
      <c r="EP479" s="18"/>
      <c r="EQ479" s="18"/>
      <c r="ER479" s="18"/>
      <c r="ES479" s="18"/>
      <c r="ET479" s="18"/>
      <c r="EU479" s="18"/>
      <c r="EV479" s="18"/>
      <c r="EW479" s="18"/>
      <c r="EX479" s="18"/>
      <c r="EY479" s="18"/>
      <c r="EZ479" s="18"/>
      <c r="FA479" s="18"/>
      <c r="FB479" s="18"/>
      <c r="FC479" s="18"/>
      <c r="FD479" s="18"/>
      <c r="FE479" s="18"/>
      <c r="FF479" s="18"/>
      <c r="FG479" s="18"/>
      <c r="FH479" s="18"/>
      <c r="FI479" s="18"/>
      <c r="FJ479" s="18"/>
      <c r="FK479" s="18"/>
      <c r="FL479" s="18"/>
      <c r="FM479" s="18"/>
      <c r="FN479" s="18"/>
      <c r="FO479" s="18"/>
      <c r="FP479" s="18"/>
      <c r="FQ479" s="18"/>
      <c r="FR479" s="18"/>
      <c r="FS479" s="18"/>
      <c r="FT479" s="18"/>
      <c r="FU479" s="18"/>
      <c r="FV479" s="18"/>
      <c r="FW479" s="18"/>
      <c r="FX479" s="18"/>
      <c r="FY479" s="18"/>
      <c r="FZ479" s="18"/>
    </row>
    <row r="480" spans="1:182" ht="15">
      <c r="A480" s="18"/>
      <c r="B480" s="18"/>
      <c r="C480" s="18"/>
      <c r="D480" s="245"/>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c r="EL480" s="18"/>
      <c r="EM480" s="18"/>
      <c r="EN480" s="18"/>
      <c r="EO480" s="18"/>
      <c r="EP480" s="18"/>
      <c r="EQ480" s="18"/>
      <c r="ER480" s="18"/>
      <c r="ES480" s="18"/>
      <c r="ET480" s="18"/>
      <c r="EU480" s="18"/>
      <c r="EV480" s="18"/>
      <c r="EW480" s="18"/>
      <c r="EX480" s="18"/>
      <c r="EY480" s="18"/>
      <c r="EZ480" s="18"/>
      <c r="FA480" s="18"/>
      <c r="FB480" s="18"/>
      <c r="FC480" s="18"/>
      <c r="FD480" s="18"/>
      <c r="FE480" s="18"/>
      <c r="FF480" s="18"/>
      <c r="FG480" s="18"/>
      <c r="FH480" s="18"/>
      <c r="FI480" s="18"/>
      <c r="FJ480" s="18"/>
      <c r="FK480" s="18"/>
      <c r="FL480" s="18"/>
      <c r="FM480" s="18"/>
      <c r="FN480" s="18"/>
      <c r="FO480" s="18"/>
      <c r="FP480" s="18"/>
      <c r="FQ480" s="18"/>
      <c r="FR480" s="18"/>
      <c r="FS480" s="18"/>
      <c r="FT480" s="18"/>
      <c r="FU480" s="18"/>
      <c r="FV480" s="18"/>
      <c r="FW480" s="18"/>
      <c r="FX480" s="18"/>
      <c r="FY480" s="18"/>
      <c r="FZ480" s="18"/>
    </row>
    <row r="481" spans="1:182" ht="15">
      <c r="A481" s="18"/>
      <c r="B481" s="18"/>
      <c r="C481" s="18"/>
      <c r="D481" s="245"/>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c r="DZ481" s="18"/>
      <c r="EA481" s="18"/>
      <c r="EB481" s="18"/>
      <c r="EC481" s="18"/>
      <c r="ED481" s="18"/>
      <c r="EE481" s="18"/>
      <c r="EF481" s="18"/>
      <c r="EG481" s="18"/>
      <c r="EH481" s="18"/>
      <c r="EI481" s="18"/>
      <c r="EJ481" s="18"/>
      <c r="EK481" s="18"/>
      <c r="EL481" s="18"/>
      <c r="EM481" s="18"/>
      <c r="EN481" s="18"/>
      <c r="EO481" s="18"/>
      <c r="EP481" s="18"/>
      <c r="EQ481" s="18"/>
      <c r="ER481" s="18"/>
      <c r="ES481" s="18"/>
      <c r="ET481" s="18"/>
      <c r="EU481" s="18"/>
      <c r="EV481" s="18"/>
      <c r="EW481" s="18"/>
      <c r="EX481" s="18"/>
      <c r="EY481" s="18"/>
      <c r="EZ481" s="18"/>
      <c r="FA481" s="18"/>
      <c r="FB481" s="18"/>
      <c r="FC481" s="18"/>
      <c r="FD481" s="18"/>
      <c r="FE481" s="18"/>
      <c r="FF481" s="18"/>
      <c r="FG481" s="18"/>
      <c r="FH481" s="18"/>
      <c r="FI481" s="18"/>
      <c r="FJ481" s="18"/>
      <c r="FK481" s="18"/>
      <c r="FL481" s="18"/>
      <c r="FM481" s="18"/>
      <c r="FN481" s="18"/>
      <c r="FO481" s="18"/>
      <c r="FP481" s="18"/>
      <c r="FQ481" s="18"/>
      <c r="FR481" s="18"/>
      <c r="FS481" s="18"/>
      <c r="FT481" s="18"/>
      <c r="FU481" s="18"/>
      <c r="FV481" s="18"/>
      <c r="FW481" s="18"/>
      <c r="FX481" s="18"/>
      <c r="FY481" s="18"/>
      <c r="FZ481" s="18"/>
    </row>
    <row r="482" spans="1:182" ht="15">
      <c r="A482" s="18"/>
      <c r="B482" s="18"/>
      <c r="C482" s="18"/>
      <c r="D482" s="245"/>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c r="DZ482" s="18"/>
      <c r="EA482" s="18"/>
      <c r="EB482" s="18"/>
      <c r="EC482" s="18"/>
      <c r="ED482" s="18"/>
      <c r="EE482" s="18"/>
      <c r="EF482" s="18"/>
      <c r="EG482" s="18"/>
      <c r="EH482" s="18"/>
      <c r="EI482" s="18"/>
      <c r="EJ482" s="18"/>
      <c r="EK482" s="18"/>
      <c r="EL482" s="18"/>
      <c r="EM482" s="18"/>
      <c r="EN482" s="18"/>
      <c r="EO482" s="18"/>
      <c r="EP482" s="18"/>
      <c r="EQ482" s="18"/>
      <c r="ER482" s="18"/>
      <c r="ES482" s="18"/>
      <c r="ET482" s="18"/>
      <c r="EU482" s="18"/>
      <c r="EV482" s="18"/>
      <c r="EW482" s="18"/>
      <c r="EX482" s="18"/>
      <c r="EY482" s="18"/>
      <c r="EZ482" s="18"/>
      <c r="FA482" s="18"/>
      <c r="FB482" s="18"/>
      <c r="FC482" s="18"/>
      <c r="FD482" s="18"/>
      <c r="FE482" s="18"/>
      <c r="FF482" s="18"/>
      <c r="FG482" s="18"/>
      <c r="FH482" s="18"/>
      <c r="FI482" s="18"/>
      <c r="FJ482" s="18"/>
      <c r="FK482" s="18"/>
      <c r="FL482" s="18"/>
      <c r="FM482" s="18"/>
      <c r="FN482" s="18"/>
      <c r="FO482" s="18"/>
      <c r="FP482" s="18"/>
      <c r="FQ482" s="18"/>
      <c r="FR482" s="18"/>
      <c r="FS482" s="18"/>
      <c r="FT482" s="18"/>
      <c r="FU482" s="18"/>
      <c r="FV482" s="18"/>
      <c r="FW482" s="18"/>
      <c r="FX482" s="18"/>
      <c r="FY482" s="18"/>
      <c r="FZ482" s="18"/>
    </row>
    <row r="483" spans="1:182" ht="15">
      <c r="A483" s="18"/>
      <c r="B483" s="18"/>
      <c r="C483" s="18"/>
      <c r="D483" s="245"/>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c r="DZ483" s="18"/>
      <c r="EA483" s="18"/>
      <c r="EB483" s="18"/>
      <c r="EC483" s="18"/>
      <c r="ED483" s="18"/>
      <c r="EE483" s="18"/>
      <c r="EF483" s="18"/>
      <c r="EG483" s="18"/>
      <c r="EH483" s="18"/>
      <c r="EI483" s="18"/>
      <c r="EJ483" s="18"/>
      <c r="EK483" s="18"/>
      <c r="EL483" s="18"/>
      <c r="EM483" s="18"/>
      <c r="EN483" s="18"/>
      <c r="EO483" s="18"/>
      <c r="EP483" s="18"/>
      <c r="EQ483" s="18"/>
      <c r="ER483" s="18"/>
      <c r="ES483" s="18"/>
      <c r="ET483" s="18"/>
      <c r="EU483" s="18"/>
      <c r="EV483" s="18"/>
      <c r="EW483" s="18"/>
      <c r="EX483" s="18"/>
      <c r="EY483" s="18"/>
      <c r="EZ483" s="18"/>
      <c r="FA483" s="18"/>
      <c r="FB483" s="18"/>
      <c r="FC483" s="18"/>
      <c r="FD483" s="18"/>
      <c r="FE483" s="18"/>
      <c r="FF483" s="18"/>
      <c r="FG483" s="18"/>
      <c r="FH483" s="18"/>
      <c r="FI483" s="18"/>
      <c r="FJ483" s="18"/>
      <c r="FK483" s="18"/>
      <c r="FL483" s="18"/>
      <c r="FM483" s="18"/>
      <c r="FN483" s="18"/>
      <c r="FO483" s="18"/>
      <c r="FP483" s="18"/>
      <c r="FQ483" s="18"/>
      <c r="FR483" s="18"/>
      <c r="FS483" s="18"/>
      <c r="FT483" s="18"/>
      <c r="FU483" s="18"/>
      <c r="FV483" s="18"/>
      <c r="FW483" s="18"/>
      <c r="FX483" s="18"/>
      <c r="FY483" s="18"/>
      <c r="FZ483" s="18"/>
    </row>
    <row r="484" spans="1:182" ht="15">
      <c r="A484" s="18"/>
      <c r="B484" s="18"/>
      <c r="C484" s="18"/>
      <c r="D484" s="245"/>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c r="DZ484" s="18"/>
      <c r="EA484" s="18"/>
      <c r="EB484" s="18"/>
      <c r="EC484" s="18"/>
      <c r="ED484" s="18"/>
      <c r="EE484" s="18"/>
      <c r="EF484" s="18"/>
      <c r="EG484" s="18"/>
      <c r="EH484" s="18"/>
      <c r="EI484" s="18"/>
      <c r="EJ484" s="18"/>
      <c r="EK484" s="18"/>
      <c r="EL484" s="18"/>
      <c r="EM484" s="18"/>
      <c r="EN484" s="18"/>
      <c r="EO484" s="18"/>
      <c r="EP484" s="18"/>
      <c r="EQ484" s="18"/>
      <c r="ER484" s="18"/>
      <c r="ES484" s="18"/>
      <c r="ET484" s="18"/>
      <c r="EU484" s="18"/>
      <c r="EV484" s="18"/>
      <c r="EW484" s="18"/>
      <c r="EX484" s="18"/>
      <c r="EY484" s="18"/>
      <c r="EZ484" s="18"/>
      <c r="FA484" s="18"/>
      <c r="FB484" s="18"/>
      <c r="FC484" s="18"/>
      <c r="FD484" s="18"/>
      <c r="FE484" s="18"/>
      <c r="FF484" s="18"/>
      <c r="FG484" s="18"/>
      <c r="FH484" s="18"/>
      <c r="FI484" s="18"/>
      <c r="FJ484" s="18"/>
      <c r="FK484" s="18"/>
      <c r="FL484" s="18"/>
      <c r="FM484" s="18"/>
      <c r="FN484" s="18"/>
      <c r="FO484" s="18"/>
      <c r="FP484" s="18"/>
      <c r="FQ484" s="18"/>
      <c r="FR484" s="18"/>
      <c r="FS484" s="18"/>
      <c r="FT484" s="18"/>
      <c r="FU484" s="18"/>
      <c r="FV484" s="18"/>
      <c r="FW484" s="18"/>
      <c r="FX484" s="18"/>
      <c r="FY484" s="18"/>
      <c r="FZ484" s="18"/>
    </row>
    <row r="485" spans="1:182" ht="15">
      <c r="A485" s="18"/>
      <c r="B485" s="18"/>
      <c r="C485" s="18"/>
      <c r="D485" s="245"/>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c r="DZ485" s="18"/>
      <c r="EA485" s="18"/>
      <c r="EB485" s="18"/>
      <c r="EC485" s="18"/>
      <c r="ED485" s="18"/>
      <c r="EE485" s="18"/>
      <c r="EF485" s="18"/>
      <c r="EG485" s="18"/>
      <c r="EH485" s="18"/>
      <c r="EI485" s="18"/>
      <c r="EJ485" s="18"/>
      <c r="EK485" s="18"/>
      <c r="EL485" s="18"/>
      <c r="EM485" s="18"/>
      <c r="EN485" s="18"/>
      <c r="EO485" s="18"/>
      <c r="EP485" s="18"/>
      <c r="EQ485" s="18"/>
      <c r="ER485" s="18"/>
      <c r="ES485" s="18"/>
      <c r="ET485" s="18"/>
      <c r="EU485" s="18"/>
      <c r="EV485" s="18"/>
      <c r="EW485" s="18"/>
      <c r="EX485" s="18"/>
      <c r="EY485" s="18"/>
      <c r="EZ485" s="18"/>
      <c r="FA485" s="18"/>
      <c r="FB485" s="18"/>
      <c r="FC485" s="18"/>
      <c r="FD485" s="18"/>
      <c r="FE485" s="18"/>
      <c r="FF485" s="18"/>
      <c r="FG485" s="18"/>
      <c r="FH485" s="18"/>
      <c r="FI485" s="18"/>
      <c r="FJ485" s="18"/>
      <c r="FK485" s="18"/>
      <c r="FL485" s="18"/>
      <c r="FM485" s="18"/>
      <c r="FN485" s="18"/>
      <c r="FO485" s="18"/>
      <c r="FP485" s="18"/>
      <c r="FQ485" s="18"/>
      <c r="FR485" s="18"/>
      <c r="FS485" s="18"/>
      <c r="FT485" s="18"/>
      <c r="FU485" s="18"/>
      <c r="FV485" s="18"/>
      <c r="FW485" s="18"/>
      <c r="FX485" s="18"/>
      <c r="FY485" s="18"/>
      <c r="FZ485" s="18"/>
    </row>
    <row r="486" spans="1:182" ht="15">
      <c r="A486" s="18"/>
      <c r="B486" s="18"/>
      <c r="C486" s="18"/>
      <c r="D486" s="245"/>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8"/>
      <c r="EV486" s="18"/>
      <c r="EW486" s="18"/>
      <c r="EX486" s="18"/>
      <c r="EY486" s="18"/>
      <c r="EZ486" s="18"/>
      <c r="FA486" s="18"/>
      <c r="FB486" s="18"/>
      <c r="FC486" s="18"/>
      <c r="FD486" s="18"/>
      <c r="FE486" s="18"/>
      <c r="FF486" s="18"/>
      <c r="FG486" s="18"/>
      <c r="FH486" s="18"/>
      <c r="FI486" s="18"/>
      <c r="FJ486" s="18"/>
      <c r="FK486" s="18"/>
      <c r="FL486" s="18"/>
      <c r="FM486" s="18"/>
      <c r="FN486" s="18"/>
      <c r="FO486" s="18"/>
      <c r="FP486" s="18"/>
      <c r="FQ486" s="18"/>
      <c r="FR486" s="18"/>
      <c r="FS486" s="18"/>
      <c r="FT486" s="18"/>
      <c r="FU486" s="18"/>
      <c r="FV486" s="18"/>
      <c r="FW486" s="18"/>
      <c r="FX486" s="18"/>
      <c r="FY486" s="18"/>
      <c r="FZ486" s="18"/>
    </row>
    <row r="487" spans="1:182" ht="15">
      <c r="A487" s="18"/>
      <c r="B487" s="18"/>
      <c r="C487" s="18"/>
      <c r="D487" s="245"/>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c r="DZ487" s="18"/>
      <c r="EA487" s="18"/>
      <c r="EB487" s="18"/>
      <c r="EC487" s="18"/>
      <c r="ED487" s="18"/>
      <c r="EE487" s="18"/>
      <c r="EF487" s="18"/>
      <c r="EG487" s="18"/>
      <c r="EH487" s="18"/>
      <c r="EI487" s="18"/>
      <c r="EJ487" s="18"/>
      <c r="EK487" s="18"/>
      <c r="EL487" s="18"/>
      <c r="EM487" s="18"/>
      <c r="EN487" s="18"/>
      <c r="EO487" s="18"/>
      <c r="EP487" s="18"/>
      <c r="EQ487" s="18"/>
      <c r="ER487" s="18"/>
      <c r="ES487" s="18"/>
      <c r="ET487" s="18"/>
      <c r="EU487" s="18"/>
      <c r="EV487" s="18"/>
      <c r="EW487" s="18"/>
      <c r="EX487" s="18"/>
      <c r="EY487" s="18"/>
      <c r="EZ487" s="18"/>
      <c r="FA487" s="18"/>
      <c r="FB487" s="18"/>
      <c r="FC487" s="18"/>
      <c r="FD487" s="18"/>
      <c r="FE487" s="18"/>
      <c r="FF487" s="18"/>
      <c r="FG487" s="18"/>
      <c r="FH487" s="18"/>
      <c r="FI487" s="18"/>
      <c r="FJ487" s="18"/>
      <c r="FK487" s="18"/>
      <c r="FL487" s="18"/>
      <c r="FM487" s="18"/>
      <c r="FN487" s="18"/>
      <c r="FO487" s="18"/>
      <c r="FP487" s="18"/>
      <c r="FQ487" s="18"/>
      <c r="FR487" s="18"/>
      <c r="FS487" s="18"/>
      <c r="FT487" s="18"/>
      <c r="FU487" s="18"/>
      <c r="FV487" s="18"/>
      <c r="FW487" s="18"/>
      <c r="FX487" s="18"/>
      <c r="FY487" s="18"/>
      <c r="FZ487" s="18"/>
    </row>
    <row r="488" spans="1:182" ht="15">
      <c r="A488" s="18"/>
      <c r="B488" s="18"/>
      <c r="C488" s="18"/>
      <c r="D488" s="245"/>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c r="DZ488" s="18"/>
      <c r="EA488" s="18"/>
      <c r="EB488" s="18"/>
      <c r="EC488" s="18"/>
      <c r="ED488" s="18"/>
      <c r="EE488" s="18"/>
      <c r="EF488" s="18"/>
      <c r="EG488" s="18"/>
      <c r="EH488" s="18"/>
      <c r="EI488" s="18"/>
      <c r="EJ488" s="18"/>
      <c r="EK488" s="18"/>
      <c r="EL488" s="18"/>
      <c r="EM488" s="18"/>
      <c r="EN488" s="18"/>
      <c r="EO488" s="18"/>
      <c r="EP488" s="18"/>
      <c r="EQ488" s="18"/>
      <c r="ER488" s="18"/>
      <c r="ES488" s="18"/>
      <c r="ET488" s="18"/>
      <c r="EU488" s="18"/>
      <c r="EV488" s="18"/>
      <c r="EW488" s="18"/>
      <c r="EX488" s="18"/>
      <c r="EY488" s="18"/>
      <c r="EZ488" s="18"/>
      <c r="FA488" s="18"/>
      <c r="FB488" s="18"/>
      <c r="FC488" s="18"/>
      <c r="FD488" s="18"/>
      <c r="FE488" s="18"/>
      <c r="FF488" s="18"/>
      <c r="FG488" s="18"/>
      <c r="FH488" s="18"/>
      <c r="FI488" s="18"/>
      <c r="FJ488" s="18"/>
      <c r="FK488" s="18"/>
      <c r="FL488" s="18"/>
      <c r="FM488" s="18"/>
      <c r="FN488" s="18"/>
      <c r="FO488" s="18"/>
      <c r="FP488" s="18"/>
      <c r="FQ488" s="18"/>
      <c r="FR488" s="18"/>
      <c r="FS488" s="18"/>
      <c r="FT488" s="18"/>
      <c r="FU488" s="18"/>
      <c r="FV488" s="18"/>
      <c r="FW488" s="18"/>
      <c r="FX488" s="18"/>
      <c r="FY488" s="18"/>
      <c r="FZ488" s="18"/>
    </row>
    <row r="489" spans="1:182" ht="15">
      <c r="A489" s="18"/>
      <c r="B489" s="18"/>
      <c r="C489" s="18"/>
      <c r="D489" s="245"/>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c r="DZ489" s="18"/>
      <c r="EA489" s="18"/>
      <c r="EB489" s="18"/>
      <c r="EC489" s="18"/>
      <c r="ED489" s="18"/>
      <c r="EE489" s="18"/>
      <c r="EF489" s="18"/>
      <c r="EG489" s="18"/>
      <c r="EH489" s="18"/>
      <c r="EI489" s="18"/>
      <c r="EJ489" s="18"/>
      <c r="EK489" s="18"/>
      <c r="EL489" s="18"/>
      <c r="EM489" s="18"/>
      <c r="EN489" s="18"/>
      <c r="EO489" s="18"/>
      <c r="EP489" s="18"/>
      <c r="EQ489" s="18"/>
      <c r="ER489" s="18"/>
      <c r="ES489" s="18"/>
      <c r="ET489" s="18"/>
      <c r="EU489" s="18"/>
      <c r="EV489" s="18"/>
      <c r="EW489" s="18"/>
      <c r="EX489" s="18"/>
      <c r="EY489" s="18"/>
      <c r="EZ489" s="18"/>
      <c r="FA489" s="18"/>
      <c r="FB489" s="18"/>
      <c r="FC489" s="18"/>
      <c r="FD489" s="18"/>
      <c r="FE489" s="18"/>
      <c r="FF489" s="18"/>
      <c r="FG489" s="18"/>
      <c r="FH489" s="18"/>
      <c r="FI489" s="18"/>
      <c r="FJ489" s="18"/>
      <c r="FK489" s="18"/>
      <c r="FL489" s="18"/>
      <c r="FM489" s="18"/>
      <c r="FN489" s="18"/>
      <c r="FO489" s="18"/>
      <c r="FP489" s="18"/>
      <c r="FQ489" s="18"/>
      <c r="FR489" s="18"/>
      <c r="FS489" s="18"/>
      <c r="FT489" s="18"/>
      <c r="FU489" s="18"/>
      <c r="FV489" s="18"/>
      <c r="FW489" s="18"/>
      <c r="FX489" s="18"/>
      <c r="FY489" s="18"/>
      <c r="FZ489" s="18"/>
    </row>
    <row r="490" spans="1:182" ht="15">
      <c r="A490" s="18"/>
      <c r="B490" s="18"/>
      <c r="C490" s="18"/>
      <c r="D490" s="245"/>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c r="DZ490" s="18"/>
      <c r="EA490" s="18"/>
      <c r="EB490" s="18"/>
      <c r="EC490" s="18"/>
      <c r="ED490" s="18"/>
      <c r="EE490" s="18"/>
      <c r="EF490" s="18"/>
      <c r="EG490" s="18"/>
      <c r="EH490" s="18"/>
      <c r="EI490" s="18"/>
      <c r="EJ490" s="18"/>
      <c r="EK490" s="18"/>
      <c r="EL490" s="18"/>
      <c r="EM490" s="18"/>
      <c r="EN490" s="18"/>
      <c r="EO490" s="18"/>
      <c r="EP490" s="18"/>
      <c r="EQ490" s="18"/>
      <c r="ER490" s="18"/>
      <c r="ES490" s="18"/>
      <c r="ET490" s="18"/>
      <c r="EU490" s="18"/>
      <c r="EV490" s="18"/>
      <c r="EW490" s="18"/>
      <c r="EX490" s="18"/>
      <c r="EY490" s="18"/>
      <c r="EZ490" s="18"/>
      <c r="FA490" s="18"/>
      <c r="FB490" s="18"/>
      <c r="FC490" s="18"/>
      <c r="FD490" s="18"/>
      <c r="FE490" s="18"/>
      <c r="FF490" s="18"/>
      <c r="FG490" s="18"/>
      <c r="FH490" s="18"/>
      <c r="FI490" s="18"/>
      <c r="FJ490" s="18"/>
      <c r="FK490" s="18"/>
      <c r="FL490" s="18"/>
      <c r="FM490" s="18"/>
      <c r="FN490" s="18"/>
      <c r="FO490" s="18"/>
      <c r="FP490" s="18"/>
      <c r="FQ490" s="18"/>
      <c r="FR490" s="18"/>
      <c r="FS490" s="18"/>
      <c r="FT490" s="18"/>
      <c r="FU490" s="18"/>
      <c r="FV490" s="18"/>
      <c r="FW490" s="18"/>
      <c r="FX490" s="18"/>
      <c r="FY490" s="18"/>
      <c r="FZ490" s="18"/>
    </row>
    <row r="491" spans="1:182" ht="15">
      <c r="A491" s="18"/>
      <c r="B491" s="18"/>
      <c r="C491" s="18"/>
      <c r="D491" s="245"/>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c r="DZ491" s="18"/>
      <c r="EA491" s="18"/>
      <c r="EB491" s="18"/>
      <c r="EC491" s="18"/>
      <c r="ED491" s="18"/>
      <c r="EE491" s="18"/>
      <c r="EF491" s="18"/>
      <c r="EG491" s="18"/>
      <c r="EH491" s="18"/>
      <c r="EI491" s="18"/>
      <c r="EJ491" s="18"/>
      <c r="EK491" s="18"/>
      <c r="EL491" s="18"/>
      <c r="EM491" s="18"/>
      <c r="EN491" s="18"/>
      <c r="EO491" s="18"/>
      <c r="EP491" s="18"/>
      <c r="EQ491" s="18"/>
      <c r="ER491" s="18"/>
      <c r="ES491" s="18"/>
      <c r="ET491" s="18"/>
      <c r="EU491" s="18"/>
      <c r="EV491" s="18"/>
      <c r="EW491" s="18"/>
      <c r="EX491" s="18"/>
      <c r="EY491" s="18"/>
      <c r="EZ491" s="18"/>
      <c r="FA491" s="18"/>
      <c r="FB491" s="18"/>
      <c r="FC491" s="18"/>
      <c r="FD491" s="18"/>
      <c r="FE491" s="18"/>
      <c r="FF491" s="18"/>
      <c r="FG491" s="18"/>
      <c r="FH491" s="18"/>
      <c r="FI491" s="18"/>
      <c r="FJ491" s="18"/>
      <c r="FK491" s="18"/>
      <c r="FL491" s="18"/>
      <c r="FM491" s="18"/>
      <c r="FN491" s="18"/>
      <c r="FO491" s="18"/>
      <c r="FP491" s="18"/>
      <c r="FQ491" s="18"/>
      <c r="FR491" s="18"/>
      <c r="FS491" s="18"/>
      <c r="FT491" s="18"/>
      <c r="FU491" s="18"/>
      <c r="FV491" s="18"/>
      <c r="FW491" s="18"/>
      <c r="FX491" s="18"/>
      <c r="FY491" s="18"/>
      <c r="FZ491" s="18"/>
    </row>
    <row r="492" spans="1:182" ht="15">
      <c r="A492" s="18"/>
      <c r="B492" s="18"/>
      <c r="C492" s="18"/>
      <c r="D492" s="245"/>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c r="DZ492" s="18"/>
      <c r="EA492" s="18"/>
      <c r="EB492" s="18"/>
      <c r="EC492" s="18"/>
      <c r="ED492" s="18"/>
      <c r="EE492" s="18"/>
      <c r="EF492" s="18"/>
      <c r="EG492" s="18"/>
      <c r="EH492" s="18"/>
      <c r="EI492" s="18"/>
      <c r="EJ492" s="18"/>
      <c r="EK492" s="18"/>
      <c r="EL492" s="18"/>
      <c r="EM492" s="18"/>
      <c r="EN492" s="18"/>
      <c r="EO492" s="18"/>
      <c r="EP492" s="18"/>
      <c r="EQ492" s="18"/>
      <c r="ER492" s="18"/>
      <c r="ES492" s="18"/>
      <c r="ET492" s="18"/>
      <c r="EU492" s="18"/>
      <c r="EV492" s="18"/>
      <c r="EW492" s="18"/>
      <c r="EX492" s="18"/>
      <c r="EY492" s="18"/>
      <c r="EZ492" s="18"/>
      <c r="FA492" s="18"/>
      <c r="FB492" s="18"/>
      <c r="FC492" s="18"/>
      <c r="FD492" s="18"/>
      <c r="FE492" s="18"/>
      <c r="FF492" s="18"/>
      <c r="FG492" s="18"/>
      <c r="FH492" s="18"/>
      <c r="FI492" s="18"/>
      <c r="FJ492" s="18"/>
      <c r="FK492" s="18"/>
      <c r="FL492" s="18"/>
      <c r="FM492" s="18"/>
      <c r="FN492" s="18"/>
      <c r="FO492" s="18"/>
      <c r="FP492" s="18"/>
      <c r="FQ492" s="18"/>
      <c r="FR492" s="18"/>
      <c r="FS492" s="18"/>
      <c r="FT492" s="18"/>
      <c r="FU492" s="18"/>
      <c r="FV492" s="18"/>
      <c r="FW492" s="18"/>
      <c r="FX492" s="18"/>
      <c r="FY492" s="18"/>
      <c r="FZ492" s="18"/>
    </row>
    <row r="493" spans="1:182" ht="15">
      <c r="A493" s="18"/>
      <c r="B493" s="18"/>
      <c r="C493" s="18"/>
      <c r="D493" s="245"/>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c r="DZ493" s="18"/>
      <c r="EA493" s="18"/>
      <c r="EB493" s="18"/>
      <c r="EC493" s="18"/>
      <c r="ED493" s="18"/>
      <c r="EE493" s="18"/>
      <c r="EF493" s="18"/>
      <c r="EG493" s="18"/>
      <c r="EH493" s="18"/>
      <c r="EI493" s="18"/>
      <c r="EJ493" s="18"/>
      <c r="EK493" s="18"/>
      <c r="EL493" s="18"/>
      <c r="EM493" s="18"/>
      <c r="EN493" s="18"/>
      <c r="EO493" s="18"/>
      <c r="EP493" s="18"/>
      <c r="EQ493" s="18"/>
      <c r="ER493" s="18"/>
      <c r="ES493" s="18"/>
      <c r="ET493" s="18"/>
      <c r="EU493" s="18"/>
      <c r="EV493" s="18"/>
      <c r="EW493" s="18"/>
      <c r="EX493" s="18"/>
      <c r="EY493" s="18"/>
      <c r="EZ493" s="18"/>
      <c r="FA493" s="18"/>
      <c r="FB493" s="18"/>
      <c r="FC493" s="18"/>
      <c r="FD493" s="18"/>
      <c r="FE493" s="18"/>
      <c r="FF493" s="18"/>
      <c r="FG493" s="18"/>
      <c r="FH493" s="18"/>
      <c r="FI493" s="18"/>
      <c r="FJ493" s="18"/>
      <c r="FK493" s="18"/>
      <c r="FL493" s="18"/>
      <c r="FM493" s="18"/>
      <c r="FN493" s="18"/>
      <c r="FO493" s="18"/>
      <c r="FP493" s="18"/>
      <c r="FQ493" s="18"/>
      <c r="FR493" s="18"/>
      <c r="FS493" s="18"/>
      <c r="FT493" s="18"/>
      <c r="FU493" s="18"/>
      <c r="FV493" s="18"/>
      <c r="FW493" s="18"/>
      <c r="FX493" s="18"/>
      <c r="FY493" s="18"/>
      <c r="FZ493" s="18"/>
    </row>
    <row r="494" spans="1:182" ht="15">
      <c r="A494" s="18"/>
      <c r="B494" s="18"/>
      <c r="C494" s="18"/>
      <c r="D494" s="245"/>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c r="DZ494" s="18"/>
      <c r="EA494" s="18"/>
      <c r="EB494" s="18"/>
      <c r="EC494" s="18"/>
      <c r="ED494" s="18"/>
      <c r="EE494" s="18"/>
      <c r="EF494" s="18"/>
      <c r="EG494" s="18"/>
      <c r="EH494" s="18"/>
      <c r="EI494" s="18"/>
      <c r="EJ494" s="18"/>
      <c r="EK494" s="18"/>
      <c r="EL494" s="18"/>
      <c r="EM494" s="18"/>
      <c r="EN494" s="18"/>
      <c r="EO494" s="18"/>
      <c r="EP494" s="18"/>
      <c r="EQ494" s="18"/>
      <c r="ER494" s="18"/>
      <c r="ES494" s="18"/>
      <c r="ET494" s="18"/>
      <c r="EU494" s="18"/>
      <c r="EV494" s="18"/>
      <c r="EW494" s="18"/>
      <c r="EX494" s="18"/>
      <c r="EY494" s="18"/>
      <c r="EZ494" s="18"/>
      <c r="FA494" s="18"/>
      <c r="FB494" s="18"/>
      <c r="FC494" s="18"/>
      <c r="FD494" s="18"/>
      <c r="FE494" s="18"/>
      <c r="FF494" s="18"/>
      <c r="FG494" s="18"/>
      <c r="FH494" s="18"/>
      <c r="FI494" s="18"/>
      <c r="FJ494" s="18"/>
      <c r="FK494" s="18"/>
      <c r="FL494" s="18"/>
      <c r="FM494" s="18"/>
      <c r="FN494" s="18"/>
      <c r="FO494" s="18"/>
      <c r="FP494" s="18"/>
      <c r="FQ494" s="18"/>
      <c r="FR494" s="18"/>
      <c r="FS494" s="18"/>
      <c r="FT494" s="18"/>
      <c r="FU494" s="18"/>
      <c r="FV494" s="18"/>
      <c r="FW494" s="18"/>
      <c r="FX494" s="18"/>
      <c r="FY494" s="18"/>
      <c r="FZ494" s="18"/>
    </row>
    <row r="495" spans="1:182" ht="15">
      <c r="A495" s="18"/>
      <c r="B495" s="18"/>
      <c r="C495" s="18"/>
      <c r="D495" s="245"/>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c r="DZ495" s="18"/>
      <c r="EA495" s="18"/>
      <c r="EB495" s="18"/>
      <c r="EC495" s="18"/>
      <c r="ED495" s="18"/>
      <c r="EE495" s="18"/>
      <c r="EF495" s="18"/>
      <c r="EG495" s="18"/>
      <c r="EH495" s="18"/>
      <c r="EI495" s="18"/>
      <c r="EJ495" s="18"/>
      <c r="EK495" s="18"/>
      <c r="EL495" s="18"/>
      <c r="EM495" s="18"/>
      <c r="EN495" s="18"/>
      <c r="EO495" s="18"/>
      <c r="EP495" s="18"/>
      <c r="EQ495" s="18"/>
      <c r="ER495" s="18"/>
      <c r="ES495" s="18"/>
      <c r="ET495" s="18"/>
      <c r="EU495" s="18"/>
      <c r="EV495" s="18"/>
      <c r="EW495" s="18"/>
      <c r="EX495" s="18"/>
      <c r="EY495" s="18"/>
      <c r="EZ495" s="18"/>
      <c r="FA495" s="18"/>
      <c r="FB495" s="18"/>
      <c r="FC495" s="18"/>
      <c r="FD495" s="18"/>
      <c r="FE495" s="18"/>
      <c r="FF495" s="18"/>
      <c r="FG495" s="18"/>
      <c r="FH495" s="18"/>
      <c r="FI495" s="18"/>
      <c r="FJ495" s="18"/>
      <c r="FK495" s="18"/>
      <c r="FL495" s="18"/>
      <c r="FM495" s="18"/>
      <c r="FN495" s="18"/>
      <c r="FO495" s="18"/>
      <c r="FP495" s="18"/>
      <c r="FQ495" s="18"/>
      <c r="FR495" s="18"/>
      <c r="FS495" s="18"/>
      <c r="FT495" s="18"/>
      <c r="FU495" s="18"/>
      <c r="FV495" s="18"/>
      <c r="FW495" s="18"/>
      <c r="FX495" s="18"/>
      <c r="FY495" s="18"/>
      <c r="FZ495" s="18"/>
    </row>
    <row r="496" spans="1:182" ht="15">
      <c r="A496" s="18"/>
      <c r="B496" s="18"/>
      <c r="C496" s="18"/>
      <c r="D496" s="245"/>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8"/>
      <c r="EP496" s="18"/>
      <c r="EQ496" s="18"/>
      <c r="ER496" s="18"/>
      <c r="ES496" s="18"/>
      <c r="ET496" s="18"/>
      <c r="EU496" s="18"/>
      <c r="EV496" s="18"/>
      <c r="EW496" s="18"/>
      <c r="EX496" s="18"/>
      <c r="EY496" s="18"/>
      <c r="EZ496" s="18"/>
      <c r="FA496" s="18"/>
      <c r="FB496" s="18"/>
      <c r="FC496" s="18"/>
      <c r="FD496" s="18"/>
      <c r="FE496" s="18"/>
      <c r="FF496" s="18"/>
      <c r="FG496" s="18"/>
      <c r="FH496" s="18"/>
      <c r="FI496" s="18"/>
      <c r="FJ496" s="18"/>
      <c r="FK496" s="18"/>
      <c r="FL496" s="18"/>
      <c r="FM496" s="18"/>
      <c r="FN496" s="18"/>
      <c r="FO496" s="18"/>
      <c r="FP496" s="18"/>
      <c r="FQ496" s="18"/>
      <c r="FR496" s="18"/>
      <c r="FS496" s="18"/>
      <c r="FT496" s="18"/>
      <c r="FU496" s="18"/>
      <c r="FV496" s="18"/>
      <c r="FW496" s="18"/>
      <c r="FX496" s="18"/>
      <c r="FY496" s="18"/>
      <c r="FZ496" s="18"/>
    </row>
    <row r="497" spans="1:182" ht="15">
      <c r="A497" s="18"/>
      <c r="B497" s="18"/>
      <c r="C497" s="18"/>
      <c r="D497" s="245"/>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c r="DZ497" s="18"/>
      <c r="EA497" s="18"/>
      <c r="EB497" s="18"/>
      <c r="EC497" s="18"/>
      <c r="ED497" s="18"/>
      <c r="EE497" s="18"/>
      <c r="EF497" s="18"/>
      <c r="EG497" s="18"/>
      <c r="EH497" s="18"/>
      <c r="EI497" s="18"/>
      <c r="EJ497" s="18"/>
      <c r="EK497" s="18"/>
      <c r="EL497" s="18"/>
      <c r="EM497" s="18"/>
      <c r="EN497" s="18"/>
      <c r="EO497" s="18"/>
      <c r="EP497" s="18"/>
      <c r="EQ497" s="18"/>
      <c r="ER497" s="18"/>
      <c r="ES497" s="18"/>
      <c r="ET497" s="18"/>
      <c r="EU497" s="18"/>
      <c r="EV497" s="18"/>
      <c r="EW497" s="18"/>
      <c r="EX497" s="18"/>
      <c r="EY497" s="18"/>
      <c r="EZ497" s="18"/>
      <c r="FA497" s="18"/>
      <c r="FB497" s="18"/>
      <c r="FC497" s="18"/>
      <c r="FD497" s="18"/>
      <c r="FE497" s="18"/>
      <c r="FF497" s="18"/>
      <c r="FG497" s="18"/>
      <c r="FH497" s="18"/>
      <c r="FI497" s="18"/>
      <c r="FJ497" s="18"/>
      <c r="FK497" s="18"/>
      <c r="FL497" s="18"/>
      <c r="FM497" s="18"/>
      <c r="FN497" s="18"/>
      <c r="FO497" s="18"/>
      <c r="FP497" s="18"/>
      <c r="FQ497" s="18"/>
      <c r="FR497" s="18"/>
      <c r="FS497" s="18"/>
      <c r="FT497" s="18"/>
      <c r="FU497" s="18"/>
      <c r="FV497" s="18"/>
      <c r="FW497" s="18"/>
      <c r="FX497" s="18"/>
      <c r="FY497" s="18"/>
      <c r="FZ497" s="18"/>
    </row>
    <row r="498" spans="1:182" ht="15">
      <c r="A498" s="18"/>
      <c r="B498" s="18"/>
      <c r="C498" s="18"/>
      <c r="D498" s="245"/>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c r="EH498" s="18"/>
      <c r="EI498" s="18"/>
      <c r="EJ498" s="18"/>
      <c r="EK498" s="18"/>
      <c r="EL498" s="18"/>
      <c r="EM498" s="18"/>
      <c r="EN498" s="18"/>
      <c r="EO498" s="18"/>
      <c r="EP498" s="18"/>
      <c r="EQ498" s="18"/>
      <c r="ER498" s="18"/>
      <c r="ES498" s="18"/>
      <c r="ET498" s="18"/>
      <c r="EU498" s="18"/>
      <c r="EV498" s="18"/>
      <c r="EW498" s="18"/>
      <c r="EX498" s="18"/>
      <c r="EY498" s="18"/>
      <c r="EZ498" s="18"/>
      <c r="FA498" s="18"/>
      <c r="FB498" s="18"/>
      <c r="FC498" s="18"/>
      <c r="FD498" s="18"/>
      <c r="FE498" s="18"/>
      <c r="FF498" s="18"/>
      <c r="FG498" s="18"/>
      <c r="FH498" s="18"/>
      <c r="FI498" s="18"/>
      <c r="FJ498" s="18"/>
      <c r="FK498" s="18"/>
      <c r="FL498" s="18"/>
      <c r="FM498" s="18"/>
      <c r="FN498" s="18"/>
      <c r="FO498" s="18"/>
      <c r="FP498" s="18"/>
      <c r="FQ498" s="18"/>
      <c r="FR498" s="18"/>
      <c r="FS498" s="18"/>
      <c r="FT498" s="18"/>
      <c r="FU498" s="18"/>
      <c r="FV498" s="18"/>
      <c r="FW498" s="18"/>
      <c r="FX498" s="18"/>
      <c r="FY498" s="18"/>
      <c r="FZ498" s="18"/>
    </row>
    <row r="499" spans="1:182" ht="15">
      <c r="A499" s="18"/>
      <c r="B499" s="18"/>
      <c r="C499" s="18"/>
      <c r="D499" s="245"/>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c r="DZ499" s="18"/>
      <c r="EA499" s="18"/>
      <c r="EB499" s="18"/>
      <c r="EC499" s="18"/>
      <c r="ED499" s="18"/>
      <c r="EE499" s="18"/>
      <c r="EF499" s="18"/>
      <c r="EG499" s="18"/>
      <c r="EH499" s="18"/>
      <c r="EI499" s="18"/>
      <c r="EJ499" s="18"/>
      <c r="EK499" s="18"/>
      <c r="EL499" s="18"/>
      <c r="EM499" s="18"/>
      <c r="EN499" s="18"/>
      <c r="EO499" s="18"/>
      <c r="EP499" s="18"/>
      <c r="EQ499" s="18"/>
      <c r="ER499" s="18"/>
      <c r="ES499" s="18"/>
      <c r="ET499" s="18"/>
      <c r="EU499" s="18"/>
      <c r="EV499" s="18"/>
      <c r="EW499" s="18"/>
      <c r="EX499" s="18"/>
      <c r="EY499" s="18"/>
      <c r="EZ499" s="18"/>
      <c r="FA499" s="18"/>
      <c r="FB499" s="18"/>
      <c r="FC499" s="18"/>
      <c r="FD499" s="18"/>
      <c r="FE499" s="18"/>
      <c r="FF499" s="18"/>
      <c r="FG499" s="18"/>
      <c r="FH499" s="18"/>
      <c r="FI499" s="18"/>
      <c r="FJ499" s="18"/>
      <c r="FK499" s="18"/>
      <c r="FL499" s="18"/>
      <c r="FM499" s="18"/>
      <c r="FN499" s="18"/>
      <c r="FO499" s="18"/>
      <c r="FP499" s="18"/>
      <c r="FQ499" s="18"/>
      <c r="FR499" s="18"/>
      <c r="FS499" s="18"/>
      <c r="FT499" s="18"/>
      <c r="FU499" s="18"/>
      <c r="FV499" s="18"/>
      <c r="FW499" s="18"/>
      <c r="FX499" s="18"/>
      <c r="FY499" s="18"/>
      <c r="FZ499" s="18"/>
    </row>
    <row r="500" spans="1:182" ht="15">
      <c r="A500" s="18"/>
      <c r="B500" s="18"/>
      <c r="C500" s="18"/>
      <c r="D500" s="245"/>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c r="DZ500" s="18"/>
      <c r="EA500" s="18"/>
      <c r="EB500" s="18"/>
      <c r="EC500" s="18"/>
      <c r="ED500" s="18"/>
      <c r="EE500" s="18"/>
      <c r="EF500" s="18"/>
      <c r="EG500" s="18"/>
      <c r="EH500" s="18"/>
      <c r="EI500" s="18"/>
      <c r="EJ500" s="18"/>
      <c r="EK500" s="18"/>
      <c r="EL500" s="18"/>
      <c r="EM500" s="18"/>
      <c r="EN500" s="18"/>
      <c r="EO500" s="18"/>
      <c r="EP500" s="18"/>
      <c r="EQ500" s="18"/>
      <c r="ER500" s="18"/>
      <c r="ES500" s="18"/>
      <c r="ET500" s="18"/>
      <c r="EU500" s="18"/>
      <c r="EV500" s="18"/>
      <c r="EW500" s="18"/>
      <c r="EX500" s="18"/>
      <c r="EY500" s="18"/>
      <c r="EZ500" s="18"/>
      <c r="FA500" s="18"/>
      <c r="FB500" s="18"/>
      <c r="FC500" s="18"/>
      <c r="FD500" s="18"/>
      <c r="FE500" s="18"/>
      <c r="FF500" s="18"/>
      <c r="FG500" s="18"/>
      <c r="FH500" s="18"/>
      <c r="FI500" s="18"/>
      <c r="FJ500" s="18"/>
      <c r="FK500" s="18"/>
      <c r="FL500" s="18"/>
      <c r="FM500" s="18"/>
      <c r="FN500" s="18"/>
      <c r="FO500" s="18"/>
      <c r="FP500" s="18"/>
      <c r="FQ500" s="18"/>
      <c r="FR500" s="18"/>
      <c r="FS500" s="18"/>
      <c r="FT500" s="18"/>
      <c r="FU500" s="18"/>
      <c r="FV500" s="18"/>
      <c r="FW500" s="18"/>
      <c r="FX500" s="18"/>
      <c r="FY500" s="18"/>
      <c r="FZ500" s="18"/>
    </row>
    <row r="501" spans="1:182" ht="15">
      <c r="A501" s="18"/>
      <c r="B501" s="18"/>
      <c r="C501" s="18"/>
      <c r="D501" s="245"/>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c r="DZ501" s="18"/>
      <c r="EA501" s="18"/>
      <c r="EB501" s="18"/>
      <c r="EC501" s="18"/>
      <c r="ED501" s="18"/>
      <c r="EE501" s="18"/>
      <c r="EF501" s="18"/>
      <c r="EG501" s="18"/>
      <c r="EH501" s="18"/>
      <c r="EI501" s="18"/>
      <c r="EJ501" s="18"/>
      <c r="EK501" s="18"/>
      <c r="EL501" s="18"/>
      <c r="EM501" s="18"/>
      <c r="EN501" s="18"/>
      <c r="EO501" s="18"/>
      <c r="EP501" s="18"/>
      <c r="EQ501" s="18"/>
      <c r="ER501" s="18"/>
      <c r="ES501" s="18"/>
      <c r="ET501" s="18"/>
      <c r="EU501" s="18"/>
      <c r="EV501" s="18"/>
      <c r="EW501" s="18"/>
      <c r="EX501" s="18"/>
      <c r="EY501" s="18"/>
      <c r="EZ501" s="18"/>
      <c r="FA501" s="18"/>
      <c r="FB501" s="18"/>
      <c r="FC501" s="18"/>
      <c r="FD501" s="18"/>
      <c r="FE501" s="18"/>
      <c r="FF501" s="18"/>
      <c r="FG501" s="18"/>
      <c r="FH501" s="18"/>
      <c r="FI501" s="18"/>
      <c r="FJ501" s="18"/>
      <c r="FK501" s="18"/>
      <c r="FL501" s="18"/>
      <c r="FM501" s="18"/>
      <c r="FN501" s="18"/>
      <c r="FO501" s="18"/>
      <c r="FP501" s="18"/>
      <c r="FQ501" s="18"/>
      <c r="FR501" s="18"/>
      <c r="FS501" s="18"/>
      <c r="FT501" s="18"/>
      <c r="FU501" s="18"/>
      <c r="FV501" s="18"/>
      <c r="FW501" s="18"/>
      <c r="FX501" s="18"/>
      <c r="FY501" s="18"/>
      <c r="FZ501" s="18"/>
    </row>
    <row r="502" spans="1:182" ht="15">
      <c r="A502" s="18"/>
      <c r="B502" s="18"/>
      <c r="C502" s="18"/>
      <c r="D502" s="245"/>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c r="DZ502" s="18"/>
      <c r="EA502" s="18"/>
      <c r="EB502" s="18"/>
      <c r="EC502" s="18"/>
      <c r="ED502" s="18"/>
      <c r="EE502" s="18"/>
      <c r="EF502" s="18"/>
      <c r="EG502" s="18"/>
      <c r="EH502" s="18"/>
      <c r="EI502" s="18"/>
      <c r="EJ502" s="18"/>
      <c r="EK502" s="18"/>
      <c r="EL502" s="18"/>
      <c r="EM502" s="18"/>
      <c r="EN502" s="18"/>
      <c r="EO502" s="18"/>
      <c r="EP502" s="18"/>
      <c r="EQ502" s="18"/>
      <c r="ER502" s="18"/>
      <c r="ES502" s="18"/>
      <c r="ET502" s="18"/>
      <c r="EU502" s="18"/>
      <c r="EV502" s="18"/>
      <c r="EW502" s="18"/>
      <c r="EX502" s="18"/>
      <c r="EY502" s="18"/>
      <c r="EZ502" s="18"/>
      <c r="FA502" s="18"/>
      <c r="FB502" s="18"/>
      <c r="FC502" s="18"/>
      <c r="FD502" s="18"/>
      <c r="FE502" s="18"/>
      <c r="FF502" s="18"/>
      <c r="FG502" s="18"/>
      <c r="FH502" s="18"/>
      <c r="FI502" s="18"/>
      <c r="FJ502" s="18"/>
      <c r="FK502" s="18"/>
      <c r="FL502" s="18"/>
      <c r="FM502" s="18"/>
      <c r="FN502" s="18"/>
      <c r="FO502" s="18"/>
      <c r="FP502" s="18"/>
      <c r="FQ502" s="18"/>
      <c r="FR502" s="18"/>
      <c r="FS502" s="18"/>
      <c r="FT502" s="18"/>
      <c r="FU502" s="18"/>
      <c r="FV502" s="18"/>
      <c r="FW502" s="18"/>
      <c r="FX502" s="18"/>
      <c r="FY502" s="18"/>
      <c r="FZ502" s="18"/>
    </row>
    <row r="503" spans="1:182" ht="15">
      <c r="A503" s="18"/>
      <c r="B503" s="18"/>
      <c r="C503" s="18"/>
      <c r="D503" s="245"/>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c r="EL503" s="18"/>
      <c r="EM503" s="18"/>
      <c r="EN503" s="18"/>
      <c r="EO503" s="18"/>
      <c r="EP503" s="18"/>
      <c r="EQ503" s="18"/>
      <c r="ER503" s="18"/>
      <c r="ES503" s="18"/>
      <c r="ET503" s="18"/>
      <c r="EU503" s="18"/>
      <c r="EV503" s="18"/>
      <c r="EW503" s="18"/>
      <c r="EX503" s="18"/>
      <c r="EY503" s="18"/>
      <c r="EZ503" s="18"/>
      <c r="FA503" s="18"/>
      <c r="FB503" s="18"/>
      <c r="FC503" s="18"/>
      <c r="FD503" s="18"/>
      <c r="FE503" s="18"/>
      <c r="FF503" s="18"/>
      <c r="FG503" s="18"/>
      <c r="FH503" s="18"/>
      <c r="FI503" s="18"/>
      <c r="FJ503" s="18"/>
      <c r="FK503" s="18"/>
      <c r="FL503" s="18"/>
      <c r="FM503" s="18"/>
      <c r="FN503" s="18"/>
      <c r="FO503" s="18"/>
      <c r="FP503" s="18"/>
      <c r="FQ503" s="18"/>
      <c r="FR503" s="18"/>
      <c r="FS503" s="18"/>
      <c r="FT503" s="18"/>
      <c r="FU503" s="18"/>
      <c r="FV503" s="18"/>
      <c r="FW503" s="18"/>
      <c r="FX503" s="18"/>
      <c r="FY503" s="18"/>
      <c r="FZ503" s="18"/>
    </row>
    <row r="504" spans="1:182" ht="15">
      <c r="A504" s="18"/>
      <c r="B504" s="18"/>
      <c r="C504" s="18"/>
      <c r="D504" s="245"/>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c r="EN504" s="18"/>
      <c r="EO504" s="18"/>
      <c r="EP504" s="18"/>
      <c r="EQ504" s="18"/>
      <c r="ER504" s="18"/>
      <c r="ES504" s="18"/>
      <c r="ET504" s="18"/>
      <c r="EU504" s="18"/>
      <c r="EV504" s="18"/>
      <c r="EW504" s="18"/>
      <c r="EX504" s="18"/>
      <c r="EY504" s="18"/>
      <c r="EZ504" s="18"/>
      <c r="FA504" s="18"/>
      <c r="FB504" s="18"/>
      <c r="FC504" s="18"/>
      <c r="FD504" s="18"/>
      <c r="FE504" s="18"/>
      <c r="FF504" s="18"/>
      <c r="FG504" s="18"/>
      <c r="FH504" s="18"/>
      <c r="FI504" s="18"/>
      <c r="FJ504" s="18"/>
      <c r="FK504" s="18"/>
      <c r="FL504" s="18"/>
      <c r="FM504" s="18"/>
      <c r="FN504" s="18"/>
      <c r="FO504" s="18"/>
      <c r="FP504" s="18"/>
      <c r="FQ504" s="18"/>
      <c r="FR504" s="18"/>
      <c r="FS504" s="18"/>
      <c r="FT504" s="18"/>
      <c r="FU504" s="18"/>
      <c r="FV504" s="18"/>
      <c r="FW504" s="18"/>
      <c r="FX504" s="18"/>
      <c r="FY504" s="18"/>
      <c r="FZ504" s="18"/>
    </row>
    <row r="505" spans="1:182" ht="15">
      <c r="A505" s="18"/>
      <c r="B505" s="18"/>
      <c r="C505" s="18"/>
      <c r="D505" s="245"/>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c r="CZ505" s="18"/>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c r="EL505" s="18"/>
      <c r="EM505" s="18"/>
      <c r="EN505" s="18"/>
      <c r="EO505" s="18"/>
      <c r="EP505" s="18"/>
      <c r="EQ505" s="18"/>
      <c r="ER505" s="18"/>
      <c r="ES505" s="18"/>
      <c r="ET505" s="18"/>
      <c r="EU505" s="18"/>
      <c r="EV505" s="18"/>
      <c r="EW505" s="18"/>
      <c r="EX505" s="18"/>
      <c r="EY505" s="18"/>
      <c r="EZ505" s="18"/>
      <c r="FA505" s="18"/>
      <c r="FB505" s="18"/>
      <c r="FC505" s="18"/>
      <c r="FD505" s="18"/>
      <c r="FE505" s="18"/>
      <c r="FF505" s="18"/>
      <c r="FG505" s="18"/>
      <c r="FH505" s="18"/>
      <c r="FI505" s="18"/>
      <c r="FJ505" s="18"/>
      <c r="FK505" s="18"/>
      <c r="FL505" s="18"/>
      <c r="FM505" s="18"/>
      <c r="FN505" s="18"/>
      <c r="FO505" s="18"/>
      <c r="FP505" s="18"/>
      <c r="FQ505" s="18"/>
      <c r="FR505" s="18"/>
      <c r="FS505" s="18"/>
      <c r="FT505" s="18"/>
      <c r="FU505" s="18"/>
      <c r="FV505" s="18"/>
      <c r="FW505" s="18"/>
      <c r="FX505" s="18"/>
      <c r="FY505" s="18"/>
      <c r="FZ505" s="18"/>
    </row>
    <row r="506" spans="1:182" ht="15">
      <c r="A506" s="18"/>
      <c r="B506" s="18"/>
      <c r="C506" s="18"/>
      <c r="D506" s="245"/>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c r="EN506" s="18"/>
      <c r="EO506" s="18"/>
      <c r="EP506" s="18"/>
      <c r="EQ506" s="18"/>
      <c r="ER506" s="18"/>
      <c r="ES506" s="18"/>
      <c r="ET506" s="18"/>
      <c r="EU506" s="18"/>
      <c r="EV506" s="18"/>
      <c r="EW506" s="18"/>
      <c r="EX506" s="18"/>
      <c r="EY506" s="18"/>
      <c r="EZ506" s="18"/>
      <c r="FA506" s="18"/>
      <c r="FB506" s="18"/>
      <c r="FC506" s="18"/>
      <c r="FD506" s="18"/>
      <c r="FE506" s="18"/>
      <c r="FF506" s="18"/>
      <c r="FG506" s="18"/>
      <c r="FH506" s="18"/>
      <c r="FI506" s="18"/>
      <c r="FJ506" s="18"/>
      <c r="FK506" s="18"/>
      <c r="FL506" s="18"/>
      <c r="FM506" s="18"/>
      <c r="FN506" s="18"/>
      <c r="FO506" s="18"/>
      <c r="FP506" s="18"/>
      <c r="FQ506" s="18"/>
      <c r="FR506" s="18"/>
      <c r="FS506" s="18"/>
      <c r="FT506" s="18"/>
      <c r="FU506" s="18"/>
      <c r="FV506" s="18"/>
      <c r="FW506" s="18"/>
      <c r="FX506" s="18"/>
      <c r="FY506" s="18"/>
      <c r="FZ506" s="18"/>
    </row>
    <row r="507" spans="1:182" ht="15">
      <c r="A507" s="18"/>
      <c r="B507" s="18"/>
      <c r="C507" s="18"/>
      <c r="D507" s="245"/>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c r="CZ507" s="18"/>
      <c r="DA507" s="18"/>
      <c r="DB507" s="18"/>
      <c r="DC507" s="18"/>
      <c r="DD507" s="18"/>
      <c r="DE507" s="18"/>
      <c r="DF507" s="18"/>
      <c r="DG507" s="18"/>
      <c r="DH507" s="18"/>
      <c r="DI507" s="18"/>
      <c r="DJ507" s="18"/>
      <c r="DK507" s="18"/>
      <c r="DL507" s="18"/>
      <c r="DM507" s="18"/>
      <c r="DN507" s="18"/>
      <c r="DO507" s="18"/>
      <c r="DP507" s="18"/>
      <c r="DQ507" s="18"/>
      <c r="DR507" s="18"/>
      <c r="DS507" s="18"/>
      <c r="DT507" s="18"/>
      <c r="DU507" s="18"/>
      <c r="DV507" s="18"/>
      <c r="DW507" s="18"/>
      <c r="DX507" s="18"/>
      <c r="DY507" s="18"/>
      <c r="DZ507" s="18"/>
      <c r="EA507" s="18"/>
      <c r="EB507" s="18"/>
      <c r="EC507" s="18"/>
      <c r="ED507" s="18"/>
      <c r="EE507" s="18"/>
      <c r="EF507" s="18"/>
      <c r="EG507" s="18"/>
      <c r="EH507" s="18"/>
      <c r="EI507" s="18"/>
      <c r="EJ507" s="18"/>
      <c r="EK507" s="18"/>
      <c r="EL507" s="18"/>
      <c r="EM507" s="18"/>
      <c r="EN507" s="18"/>
      <c r="EO507" s="18"/>
      <c r="EP507" s="18"/>
      <c r="EQ507" s="18"/>
      <c r="ER507" s="18"/>
      <c r="ES507" s="18"/>
      <c r="ET507" s="18"/>
      <c r="EU507" s="18"/>
      <c r="EV507" s="18"/>
      <c r="EW507" s="18"/>
      <c r="EX507" s="18"/>
      <c r="EY507" s="18"/>
      <c r="EZ507" s="18"/>
      <c r="FA507" s="18"/>
      <c r="FB507" s="18"/>
      <c r="FC507" s="18"/>
      <c r="FD507" s="18"/>
      <c r="FE507" s="18"/>
      <c r="FF507" s="18"/>
      <c r="FG507" s="18"/>
      <c r="FH507" s="18"/>
      <c r="FI507" s="18"/>
      <c r="FJ507" s="18"/>
      <c r="FK507" s="18"/>
      <c r="FL507" s="18"/>
      <c r="FM507" s="18"/>
      <c r="FN507" s="18"/>
      <c r="FO507" s="18"/>
      <c r="FP507" s="18"/>
      <c r="FQ507" s="18"/>
      <c r="FR507" s="18"/>
      <c r="FS507" s="18"/>
      <c r="FT507" s="18"/>
      <c r="FU507" s="18"/>
      <c r="FV507" s="18"/>
      <c r="FW507" s="18"/>
      <c r="FX507" s="18"/>
      <c r="FY507" s="18"/>
      <c r="FZ507" s="18"/>
    </row>
    <row r="508" spans="1:182" ht="15">
      <c r="A508" s="18"/>
      <c r="B508" s="18"/>
      <c r="C508" s="18"/>
      <c r="D508" s="245"/>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
      <c r="EE508" s="18"/>
      <c r="EF508" s="18"/>
      <c r="EG508" s="18"/>
      <c r="EH508" s="18"/>
      <c r="EI508" s="18"/>
      <c r="EJ508" s="18"/>
      <c r="EK508" s="18"/>
      <c r="EL508" s="18"/>
      <c r="EM508" s="18"/>
      <c r="EN508" s="18"/>
      <c r="EO508" s="18"/>
      <c r="EP508" s="18"/>
      <c r="EQ508" s="18"/>
      <c r="ER508" s="18"/>
      <c r="ES508" s="18"/>
      <c r="ET508" s="18"/>
      <c r="EU508" s="18"/>
      <c r="EV508" s="18"/>
      <c r="EW508" s="18"/>
      <c r="EX508" s="18"/>
      <c r="EY508" s="18"/>
      <c r="EZ508" s="18"/>
      <c r="FA508" s="18"/>
      <c r="FB508" s="18"/>
      <c r="FC508" s="18"/>
      <c r="FD508" s="18"/>
      <c r="FE508" s="18"/>
      <c r="FF508" s="18"/>
      <c r="FG508" s="18"/>
      <c r="FH508" s="18"/>
      <c r="FI508" s="18"/>
      <c r="FJ508" s="18"/>
      <c r="FK508" s="18"/>
      <c r="FL508" s="18"/>
      <c r="FM508" s="18"/>
      <c r="FN508" s="18"/>
      <c r="FO508" s="18"/>
      <c r="FP508" s="18"/>
      <c r="FQ508" s="18"/>
      <c r="FR508" s="18"/>
      <c r="FS508" s="18"/>
      <c r="FT508" s="18"/>
      <c r="FU508" s="18"/>
      <c r="FV508" s="18"/>
      <c r="FW508" s="18"/>
      <c r="FX508" s="18"/>
      <c r="FY508" s="18"/>
      <c r="FZ508" s="18"/>
    </row>
    <row r="509" spans="1:182" ht="15">
      <c r="A509" s="18"/>
      <c r="B509" s="18"/>
      <c r="C509" s="18"/>
      <c r="D509" s="245"/>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c r="CZ509" s="18"/>
      <c r="DA509" s="18"/>
      <c r="DB509" s="18"/>
      <c r="DC509" s="18"/>
      <c r="DD509" s="18"/>
      <c r="DE509" s="18"/>
      <c r="DF509" s="18"/>
      <c r="DG509" s="18"/>
      <c r="DH509" s="18"/>
      <c r="DI509" s="18"/>
      <c r="DJ509" s="18"/>
      <c r="DK509" s="18"/>
      <c r="DL509" s="18"/>
      <c r="DM509" s="18"/>
      <c r="DN509" s="18"/>
      <c r="DO509" s="18"/>
      <c r="DP509" s="18"/>
      <c r="DQ509" s="18"/>
      <c r="DR509" s="18"/>
      <c r="DS509" s="18"/>
      <c r="DT509" s="18"/>
      <c r="DU509" s="18"/>
      <c r="DV509" s="18"/>
      <c r="DW509" s="18"/>
      <c r="DX509" s="18"/>
      <c r="DY509" s="18"/>
      <c r="DZ509" s="18"/>
      <c r="EA509" s="18"/>
      <c r="EB509" s="18"/>
      <c r="EC509" s="18"/>
      <c r="ED509" s="18"/>
      <c r="EE509" s="18"/>
      <c r="EF509" s="18"/>
      <c r="EG509" s="18"/>
      <c r="EH509" s="18"/>
      <c r="EI509" s="18"/>
      <c r="EJ509" s="18"/>
      <c r="EK509" s="18"/>
      <c r="EL509" s="18"/>
      <c r="EM509" s="18"/>
      <c r="EN509" s="18"/>
      <c r="EO509" s="18"/>
      <c r="EP509" s="18"/>
      <c r="EQ509" s="18"/>
      <c r="ER509" s="18"/>
      <c r="ES509" s="18"/>
      <c r="ET509" s="18"/>
      <c r="EU509" s="18"/>
      <c r="EV509" s="18"/>
      <c r="EW509" s="18"/>
      <c r="EX509" s="18"/>
      <c r="EY509" s="18"/>
      <c r="EZ509" s="18"/>
      <c r="FA509" s="18"/>
      <c r="FB509" s="18"/>
      <c r="FC509" s="18"/>
      <c r="FD509" s="18"/>
      <c r="FE509" s="18"/>
      <c r="FF509" s="18"/>
      <c r="FG509" s="18"/>
      <c r="FH509" s="18"/>
      <c r="FI509" s="18"/>
      <c r="FJ509" s="18"/>
      <c r="FK509" s="18"/>
      <c r="FL509" s="18"/>
      <c r="FM509" s="18"/>
      <c r="FN509" s="18"/>
      <c r="FO509" s="18"/>
      <c r="FP509" s="18"/>
      <c r="FQ509" s="18"/>
      <c r="FR509" s="18"/>
      <c r="FS509" s="18"/>
      <c r="FT509" s="18"/>
      <c r="FU509" s="18"/>
      <c r="FV509" s="18"/>
      <c r="FW509" s="18"/>
      <c r="FX509" s="18"/>
      <c r="FY509" s="18"/>
      <c r="FZ509" s="18"/>
    </row>
    <row r="510" spans="1:182" ht="15">
      <c r="A510" s="18"/>
      <c r="B510" s="18"/>
      <c r="C510" s="18"/>
      <c r="D510" s="245"/>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c r="CZ510" s="18"/>
      <c r="DA510" s="18"/>
      <c r="DB510" s="18"/>
      <c r="DC510" s="18"/>
      <c r="DD510" s="18"/>
      <c r="DE510" s="18"/>
      <c r="DF510" s="18"/>
      <c r="DG510" s="18"/>
      <c r="DH510" s="18"/>
      <c r="DI510" s="18"/>
      <c r="DJ510" s="18"/>
      <c r="DK510" s="18"/>
      <c r="DL510" s="18"/>
      <c r="DM510" s="18"/>
      <c r="DN510" s="18"/>
      <c r="DO510" s="18"/>
      <c r="DP510" s="18"/>
      <c r="DQ510" s="18"/>
      <c r="DR510" s="18"/>
      <c r="DS510" s="18"/>
      <c r="DT510" s="18"/>
      <c r="DU510" s="18"/>
      <c r="DV510" s="18"/>
      <c r="DW510" s="18"/>
      <c r="DX510" s="18"/>
      <c r="DY510" s="18"/>
      <c r="DZ510" s="18"/>
      <c r="EA510" s="18"/>
      <c r="EB510" s="18"/>
      <c r="EC510" s="18"/>
      <c r="ED510" s="18"/>
      <c r="EE510" s="18"/>
      <c r="EF510" s="18"/>
      <c r="EG510" s="18"/>
      <c r="EH510" s="18"/>
      <c r="EI510" s="18"/>
      <c r="EJ510" s="18"/>
      <c r="EK510" s="18"/>
      <c r="EL510" s="18"/>
      <c r="EM510" s="18"/>
      <c r="EN510" s="18"/>
      <c r="EO510" s="18"/>
      <c r="EP510" s="18"/>
      <c r="EQ510" s="18"/>
      <c r="ER510" s="18"/>
      <c r="ES510" s="18"/>
      <c r="ET510" s="18"/>
      <c r="EU510" s="18"/>
      <c r="EV510" s="18"/>
      <c r="EW510" s="18"/>
      <c r="EX510" s="18"/>
      <c r="EY510" s="18"/>
      <c r="EZ510" s="18"/>
      <c r="FA510" s="18"/>
      <c r="FB510" s="18"/>
      <c r="FC510" s="18"/>
      <c r="FD510" s="18"/>
      <c r="FE510" s="18"/>
      <c r="FF510" s="18"/>
      <c r="FG510" s="18"/>
      <c r="FH510" s="18"/>
      <c r="FI510" s="18"/>
      <c r="FJ510" s="18"/>
      <c r="FK510" s="18"/>
      <c r="FL510" s="18"/>
      <c r="FM510" s="18"/>
      <c r="FN510" s="18"/>
      <c r="FO510" s="18"/>
      <c r="FP510" s="18"/>
      <c r="FQ510" s="18"/>
      <c r="FR510" s="18"/>
      <c r="FS510" s="18"/>
      <c r="FT510" s="18"/>
      <c r="FU510" s="18"/>
      <c r="FV510" s="18"/>
      <c r="FW510" s="18"/>
      <c r="FX510" s="18"/>
      <c r="FY510" s="18"/>
      <c r="FZ510" s="18"/>
    </row>
    <row r="511" spans="1:182" ht="15">
      <c r="A511" s="18"/>
      <c r="B511" s="18"/>
      <c r="C511" s="18"/>
      <c r="D511" s="245"/>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c r="CZ511" s="18"/>
      <c r="DA511" s="18"/>
      <c r="DB511" s="18"/>
      <c r="DC511" s="18"/>
      <c r="DD511" s="18"/>
      <c r="DE511" s="18"/>
      <c r="DF511" s="18"/>
      <c r="DG511" s="18"/>
      <c r="DH511" s="18"/>
      <c r="DI511" s="18"/>
      <c r="DJ511" s="18"/>
      <c r="DK511" s="18"/>
      <c r="DL511" s="18"/>
      <c r="DM511" s="18"/>
      <c r="DN511" s="18"/>
      <c r="DO511" s="18"/>
      <c r="DP511" s="18"/>
      <c r="DQ511" s="18"/>
      <c r="DR511" s="18"/>
      <c r="DS511" s="18"/>
      <c r="DT511" s="18"/>
      <c r="DU511" s="18"/>
      <c r="DV511" s="18"/>
      <c r="DW511" s="18"/>
      <c r="DX511" s="18"/>
      <c r="DY511" s="18"/>
      <c r="DZ511" s="18"/>
      <c r="EA511" s="18"/>
      <c r="EB511" s="18"/>
      <c r="EC511" s="18"/>
      <c r="ED511" s="18"/>
      <c r="EE511" s="18"/>
      <c r="EF511" s="18"/>
      <c r="EG511" s="18"/>
      <c r="EH511" s="18"/>
      <c r="EI511" s="18"/>
      <c r="EJ511" s="18"/>
      <c r="EK511" s="18"/>
      <c r="EL511" s="18"/>
      <c r="EM511" s="18"/>
      <c r="EN511" s="18"/>
      <c r="EO511" s="18"/>
      <c r="EP511" s="18"/>
      <c r="EQ511" s="18"/>
      <c r="ER511" s="18"/>
      <c r="ES511" s="18"/>
      <c r="ET511" s="18"/>
      <c r="EU511" s="18"/>
      <c r="EV511" s="18"/>
      <c r="EW511" s="18"/>
      <c r="EX511" s="18"/>
      <c r="EY511" s="18"/>
      <c r="EZ511" s="18"/>
      <c r="FA511" s="18"/>
      <c r="FB511" s="18"/>
      <c r="FC511" s="18"/>
      <c r="FD511" s="18"/>
      <c r="FE511" s="18"/>
      <c r="FF511" s="18"/>
      <c r="FG511" s="18"/>
      <c r="FH511" s="18"/>
      <c r="FI511" s="18"/>
      <c r="FJ511" s="18"/>
      <c r="FK511" s="18"/>
      <c r="FL511" s="18"/>
      <c r="FM511" s="18"/>
      <c r="FN511" s="18"/>
      <c r="FO511" s="18"/>
      <c r="FP511" s="18"/>
      <c r="FQ511" s="18"/>
      <c r="FR511" s="18"/>
      <c r="FS511" s="18"/>
      <c r="FT511" s="18"/>
      <c r="FU511" s="18"/>
      <c r="FV511" s="18"/>
      <c r="FW511" s="18"/>
      <c r="FX511" s="18"/>
      <c r="FY511" s="18"/>
      <c r="FZ511" s="18"/>
    </row>
    <row r="512" spans="1:182" ht="15">
      <c r="A512" s="18"/>
      <c r="B512" s="18"/>
      <c r="C512" s="18"/>
      <c r="D512" s="245"/>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18"/>
      <c r="CR512" s="18"/>
      <c r="CS512" s="18"/>
      <c r="CT512" s="18"/>
      <c r="CU512" s="18"/>
      <c r="CV512" s="18"/>
      <c r="CW512" s="18"/>
      <c r="CX512" s="18"/>
      <c r="CY512" s="18"/>
      <c r="CZ512" s="18"/>
      <c r="DA512" s="18"/>
      <c r="DB512" s="18"/>
      <c r="DC512" s="18"/>
      <c r="DD512" s="18"/>
      <c r="DE512" s="18"/>
      <c r="DF512" s="18"/>
      <c r="DG512" s="18"/>
      <c r="DH512" s="18"/>
      <c r="DI512" s="18"/>
      <c r="DJ512" s="18"/>
      <c r="DK512" s="18"/>
      <c r="DL512" s="18"/>
      <c r="DM512" s="18"/>
      <c r="DN512" s="18"/>
      <c r="DO512" s="18"/>
      <c r="DP512" s="18"/>
      <c r="DQ512" s="18"/>
      <c r="DR512" s="18"/>
      <c r="DS512" s="18"/>
      <c r="DT512" s="18"/>
      <c r="DU512" s="18"/>
      <c r="DV512" s="18"/>
      <c r="DW512" s="18"/>
      <c r="DX512" s="18"/>
      <c r="DY512" s="18"/>
      <c r="DZ512" s="18"/>
      <c r="EA512" s="18"/>
      <c r="EB512" s="18"/>
      <c r="EC512" s="18"/>
      <c r="ED512" s="18"/>
      <c r="EE512" s="18"/>
      <c r="EF512" s="18"/>
      <c r="EG512" s="18"/>
      <c r="EH512" s="18"/>
      <c r="EI512" s="18"/>
      <c r="EJ512" s="18"/>
      <c r="EK512" s="18"/>
      <c r="EL512" s="18"/>
      <c r="EM512" s="18"/>
      <c r="EN512" s="18"/>
      <c r="EO512" s="18"/>
      <c r="EP512" s="18"/>
      <c r="EQ512" s="18"/>
      <c r="ER512" s="18"/>
      <c r="ES512" s="18"/>
      <c r="ET512" s="18"/>
      <c r="EU512" s="18"/>
      <c r="EV512" s="18"/>
      <c r="EW512" s="18"/>
      <c r="EX512" s="18"/>
      <c r="EY512" s="18"/>
      <c r="EZ512" s="18"/>
      <c r="FA512" s="18"/>
      <c r="FB512" s="18"/>
      <c r="FC512" s="18"/>
      <c r="FD512" s="18"/>
      <c r="FE512" s="18"/>
      <c r="FF512" s="18"/>
      <c r="FG512" s="18"/>
      <c r="FH512" s="18"/>
      <c r="FI512" s="18"/>
      <c r="FJ512" s="18"/>
      <c r="FK512" s="18"/>
      <c r="FL512" s="18"/>
      <c r="FM512" s="18"/>
      <c r="FN512" s="18"/>
      <c r="FO512" s="18"/>
      <c r="FP512" s="18"/>
      <c r="FQ512" s="18"/>
      <c r="FR512" s="18"/>
      <c r="FS512" s="18"/>
      <c r="FT512" s="18"/>
      <c r="FU512" s="18"/>
      <c r="FV512" s="18"/>
      <c r="FW512" s="18"/>
      <c r="FX512" s="18"/>
      <c r="FY512" s="18"/>
      <c r="FZ512" s="18"/>
    </row>
    <row r="513" spans="1:182" ht="15">
      <c r="A513" s="18"/>
      <c r="B513" s="18"/>
      <c r="C513" s="18"/>
      <c r="D513" s="245"/>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c r="CZ513" s="18"/>
      <c r="DA513" s="18"/>
      <c r="DB513" s="18"/>
      <c r="DC513" s="18"/>
      <c r="DD513" s="18"/>
      <c r="DE513" s="18"/>
      <c r="DF513" s="18"/>
      <c r="DG513" s="18"/>
      <c r="DH513" s="18"/>
      <c r="DI513" s="18"/>
      <c r="DJ513" s="18"/>
      <c r="DK513" s="18"/>
      <c r="DL513" s="18"/>
      <c r="DM513" s="18"/>
      <c r="DN513" s="18"/>
      <c r="DO513" s="18"/>
      <c r="DP513" s="18"/>
      <c r="DQ513" s="18"/>
      <c r="DR513" s="18"/>
      <c r="DS513" s="18"/>
      <c r="DT513" s="18"/>
      <c r="DU513" s="18"/>
      <c r="DV513" s="18"/>
      <c r="DW513" s="18"/>
      <c r="DX513" s="18"/>
      <c r="DY513" s="18"/>
      <c r="DZ513" s="18"/>
      <c r="EA513" s="18"/>
      <c r="EB513" s="18"/>
      <c r="EC513" s="18"/>
      <c r="ED513" s="18"/>
      <c r="EE513" s="18"/>
      <c r="EF513" s="18"/>
      <c r="EG513" s="18"/>
      <c r="EH513" s="18"/>
      <c r="EI513" s="18"/>
      <c r="EJ513" s="18"/>
      <c r="EK513" s="18"/>
      <c r="EL513" s="18"/>
      <c r="EM513" s="18"/>
      <c r="EN513" s="18"/>
      <c r="EO513" s="18"/>
      <c r="EP513" s="18"/>
      <c r="EQ513" s="18"/>
      <c r="ER513" s="18"/>
      <c r="ES513" s="18"/>
      <c r="ET513" s="18"/>
      <c r="EU513" s="18"/>
      <c r="EV513" s="18"/>
      <c r="EW513" s="18"/>
      <c r="EX513" s="18"/>
      <c r="EY513" s="18"/>
      <c r="EZ513" s="18"/>
      <c r="FA513" s="18"/>
      <c r="FB513" s="18"/>
      <c r="FC513" s="18"/>
      <c r="FD513" s="18"/>
      <c r="FE513" s="18"/>
      <c r="FF513" s="18"/>
      <c r="FG513" s="18"/>
      <c r="FH513" s="18"/>
      <c r="FI513" s="18"/>
      <c r="FJ513" s="18"/>
      <c r="FK513" s="18"/>
      <c r="FL513" s="18"/>
      <c r="FM513" s="18"/>
      <c r="FN513" s="18"/>
      <c r="FO513" s="18"/>
      <c r="FP513" s="18"/>
      <c r="FQ513" s="18"/>
      <c r="FR513" s="18"/>
      <c r="FS513" s="18"/>
      <c r="FT513" s="18"/>
      <c r="FU513" s="18"/>
      <c r="FV513" s="18"/>
      <c r="FW513" s="18"/>
      <c r="FX513" s="18"/>
      <c r="FY513" s="18"/>
      <c r="FZ513" s="18"/>
    </row>
    <row r="514" spans="1:182" ht="15">
      <c r="A514" s="18"/>
      <c r="B514" s="18"/>
      <c r="C514" s="18"/>
      <c r="D514" s="245"/>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c r="CM514" s="18"/>
      <c r="CN514" s="18"/>
      <c r="CO514" s="18"/>
      <c r="CP514" s="18"/>
      <c r="CQ514" s="18"/>
      <c r="CR514" s="18"/>
      <c r="CS514" s="18"/>
      <c r="CT514" s="18"/>
      <c r="CU514" s="18"/>
      <c r="CV514" s="18"/>
      <c r="CW514" s="18"/>
      <c r="CX514" s="18"/>
      <c r="CY514" s="18"/>
      <c r="CZ514" s="18"/>
      <c r="DA514" s="18"/>
      <c r="DB514" s="18"/>
      <c r="DC514" s="18"/>
      <c r="DD514" s="18"/>
      <c r="DE514" s="18"/>
      <c r="DF514" s="18"/>
      <c r="DG514" s="18"/>
      <c r="DH514" s="18"/>
      <c r="DI514" s="18"/>
      <c r="DJ514" s="18"/>
      <c r="DK514" s="18"/>
      <c r="DL514" s="18"/>
      <c r="DM514" s="18"/>
      <c r="DN514" s="18"/>
      <c r="DO514" s="18"/>
      <c r="DP514" s="18"/>
      <c r="DQ514" s="18"/>
      <c r="DR514" s="18"/>
      <c r="DS514" s="18"/>
      <c r="DT514" s="18"/>
      <c r="DU514" s="18"/>
      <c r="DV514" s="18"/>
      <c r="DW514" s="18"/>
      <c r="DX514" s="18"/>
      <c r="DY514" s="18"/>
      <c r="DZ514" s="18"/>
      <c r="EA514" s="18"/>
      <c r="EB514" s="18"/>
      <c r="EC514" s="18"/>
      <c r="ED514" s="18"/>
      <c r="EE514" s="18"/>
      <c r="EF514" s="18"/>
      <c r="EG514" s="18"/>
      <c r="EH514" s="18"/>
      <c r="EI514" s="18"/>
      <c r="EJ514" s="18"/>
      <c r="EK514" s="18"/>
      <c r="EL514" s="18"/>
      <c r="EM514" s="18"/>
      <c r="EN514" s="18"/>
      <c r="EO514" s="18"/>
      <c r="EP514" s="18"/>
      <c r="EQ514" s="18"/>
      <c r="ER514" s="18"/>
      <c r="ES514" s="18"/>
      <c r="ET514" s="18"/>
      <c r="EU514" s="18"/>
      <c r="EV514" s="18"/>
      <c r="EW514" s="18"/>
      <c r="EX514" s="18"/>
      <c r="EY514" s="18"/>
      <c r="EZ514" s="18"/>
      <c r="FA514" s="18"/>
      <c r="FB514" s="18"/>
      <c r="FC514" s="18"/>
      <c r="FD514" s="18"/>
      <c r="FE514" s="18"/>
      <c r="FF514" s="18"/>
      <c r="FG514" s="18"/>
      <c r="FH514" s="18"/>
      <c r="FI514" s="18"/>
      <c r="FJ514" s="18"/>
      <c r="FK514" s="18"/>
      <c r="FL514" s="18"/>
      <c r="FM514" s="18"/>
      <c r="FN514" s="18"/>
      <c r="FO514" s="18"/>
      <c r="FP514" s="18"/>
      <c r="FQ514" s="18"/>
      <c r="FR514" s="18"/>
      <c r="FS514" s="18"/>
      <c r="FT514" s="18"/>
      <c r="FU514" s="18"/>
      <c r="FV514" s="18"/>
      <c r="FW514" s="18"/>
      <c r="FX514" s="18"/>
      <c r="FY514" s="18"/>
      <c r="FZ514" s="18"/>
    </row>
    <row r="515" spans="1:182" ht="15">
      <c r="A515" s="18"/>
      <c r="B515" s="18"/>
      <c r="C515" s="18"/>
      <c r="D515" s="245"/>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c r="CM515" s="18"/>
      <c r="CN515" s="18"/>
      <c r="CO515" s="18"/>
      <c r="CP515" s="18"/>
      <c r="CQ515" s="18"/>
      <c r="CR515" s="18"/>
      <c r="CS515" s="18"/>
      <c r="CT515" s="18"/>
      <c r="CU515" s="18"/>
      <c r="CV515" s="18"/>
      <c r="CW515" s="18"/>
      <c r="CX515" s="18"/>
      <c r="CY515" s="18"/>
      <c r="CZ515" s="18"/>
      <c r="DA515" s="18"/>
      <c r="DB515" s="18"/>
      <c r="DC515" s="18"/>
      <c r="DD515" s="18"/>
      <c r="DE515" s="18"/>
      <c r="DF515" s="18"/>
      <c r="DG515" s="18"/>
      <c r="DH515" s="18"/>
      <c r="DI515" s="18"/>
      <c r="DJ515" s="18"/>
      <c r="DK515" s="18"/>
      <c r="DL515" s="18"/>
      <c r="DM515" s="18"/>
      <c r="DN515" s="18"/>
      <c r="DO515" s="18"/>
      <c r="DP515" s="18"/>
      <c r="DQ515" s="18"/>
      <c r="DR515" s="18"/>
      <c r="DS515" s="18"/>
      <c r="DT515" s="18"/>
      <c r="DU515" s="18"/>
      <c r="DV515" s="18"/>
      <c r="DW515" s="18"/>
      <c r="DX515" s="18"/>
      <c r="DY515" s="18"/>
      <c r="DZ515" s="18"/>
      <c r="EA515" s="18"/>
      <c r="EB515" s="18"/>
      <c r="EC515" s="18"/>
      <c r="ED515" s="18"/>
      <c r="EE515" s="18"/>
      <c r="EF515" s="18"/>
      <c r="EG515" s="18"/>
      <c r="EH515" s="18"/>
      <c r="EI515" s="18"/>
      <c r="EJ515" s="18"/>
      <c r="EK515" s="18"/>
      <c r="EL515" s="18"/>
      <c r="EM515" s="18"/>
      <c r="EN515" s="18"/>
      <c r="EO515" s="18"/>
      <c r="EP515" s="18"/>
      <c r="EQ515" s="18"/>
      <c r="ER515" s="18"/>
      <c r="ES515" s="18"/>
      <c r="ET515" s="18"/>
      <c r="EU515" s="18"/>
      <c r="EV515" s="18"/>
      <c r="EW515" s="18"/>
      <c r="EX515" s="18"/>
      <c r="EY515" s="18"/>
      <c r="EZ515" s="18"/>
      <c r="FA515" s="18"/>
      <c r="FB515" s="18"/>
      <c r="FC515" s="18"/>
      <c r="FD515" s="18"/>
      <c r="FE515" s="18"/>
      <c r="FF515" s="18"/>
      <c r="FG515" s="18"/>
      <c r="FH515" s="18"/>
      <c r="FI515" s="18"/>
      <c r="FJ515" s="18"/>
      <c r="FK515" s="18"/>
      <c r="FL515" s="18"/>
      <c r="FM515" s="18"/>
      <c r="FN515" s="18"/>
      <c r="FO515" s="18"/>
      <c r="FP515" s="18"/>
      <c r="FQ515" s="18"/>
      <c r="FR515" s="18"/>
      <c r="FS515" s="18"/>
      <c r="FT515" s="18"/>
      <c r="FU515" s="18"/>
      <c r="FV515" s="18"/>
      <c r="FW515" s="18"/>
      <c r="FX515" s="18"/>
      <c r="FY515" s="18"/>
      <c r="FZ515" s="18"/>
    </row>
    <row r="516" spans="1:182" ht="15">
      <c r="A516" s="18"/>
      <c r="B516" s="18"/>
      <c r="C516" s="18"/>
      <c r="D516" s="245"/>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c r="CZ516" s="18"/>
      <c r="DA516" s="18"/>
      <c r="DB516" s="18"/>
      <c r="DC516" s="18"/>
      <c r="DD516" s="18"/>
      <c r="DE516" s="18"/>
      <c r="DF516" s="18"/>
      <c r="DG516" s="18"/>
      <c r="DH516" s="18"/>
      <c r="DI516" s="18"/>
      <c r="DJ516" s="18"/>
      <c r="DK516" s="18"/>
      <c r="DL516" s="18"/>
      <c r="DM516" s="18"/>
      <c r="DN516" s="18"/>
      <c r="DO516" s="18"/>
      <c r="DP516" s="18"/>
      <c r="DQ516" s="18"/>
      <c r="DR516" s="18"/>
      <c r="DS516" s="18"/>
      <c r="DT516" s="18"/>
      <c r="DU516" s="18"/>
      <c r="DV516" s="18"/>
      <c r="DW516" s="18"/>
      <c r="DX516" s="18"/>
      <c r="DY516" s="18"/>
      <c r="DZ516" s="18"/>
      <c r="EA516" s="18"/>
      <c r="EB516" s="18"/>
      <c r="EC516" s="18"/>
      <c r="ED516" s="18"/>
      <c r="EE516" s="18"/>
      <c r="EF516" s="18"/>
      <c r="EG516" s="18"/>
      <c r="EH516" s="18"/>
      <c r="EI516" s="18"/>
      <c r="EJ516" s="18"/>
      <c r="EK516" s="18"/>
      <c r="EL516" s="18"/>
      <c r="EM516" s="18"/>
      <c r="EN516" s="18"/>
      <c r="EO516" s="18"/>
      <c r="EP516" s="18"/>
      <c r="EQ516" s="18"/>
      <c r="ER516" s="18"/>
      <c r="ES516" s="18"/>
      <c r="ET516" s="18"/>
      <c r="EU516" s="18"/>
      <c r="EV516" s="18"/>
      <c r="EW516" s="18"/>
      <c r="EX516" s="18"/>
      <c r="EY516" s="18"/>
      <c r="EZ516" s="18"/>
      <c r="FA516" s="18"/>
      <c r="FB516" s="18"/>
      <c r="FC516" s="18"/>
      <c r="FD516" s="18"/>
      <c r="FE516" s="18"/>
      <c r="FF516" s="18"/>
      <c r="FG516" s="18"/>
      <c r="FH516" s="18"/>
      <c r="FI516" s="18"/>
      <c r="FJ516" s="18"/>
      <c r="FK516" s="18"/>
      <c r="FL516" s="18"/>
      <c r="FM516" s="18"/>
      <c r="FN516" s="18"/>
      <c r="FO516" s="18"/>
      <c r="FP516" s="18"/>
      <c r="FQ516" s="18"/>
      <c r="FR516" s="18"/>
      <c r="FS516" s="18"/>
      <c r="FT516" s="18"/>
      <c r="FU516" s="18"/>
      <c r="FV516" s="18"/>
      <c r="FW516" s="18"/>
      <c r="FX516" s="18"/>
      <c r="FY516" s="18"/>
      <c r="FZ516" s="18"/>
    </row>
    <row r="517" spans="1:182" ht="15">
      <c r="A517" s="18"/>
      <c r="B517" s="18"/>
      <c r="C517" s="18"/>
      <c r="D517" s="245"/>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c r="CP517" s="18"/>
      <c r="CQ517" s="18"/>
      <c r="CR517" s="18"/>
      <c r="CS517" s="18"/>
      <c r="CT517" s="18"/>
      <c r="CU517" s="18"/>
      <c r="CV517" s="18"/>
      <c r="CW517" s="18"/>
      <c r="CX517" s="18"/>
      <c r="CY517" s="18"/>
      <c r="CZ517" s="18"/>
      <c r="DA517" s="18"/>
      <c r="DB517" s="18"/>
      <c r="DC517" s="18"/>
      <c r="DD517" s="18"/>
      <c r="DE517" s="18"/>
      <c r="DF517" s="18"/>
      <c r="DG517" s="18"/>
      <c r="DH517" s="18"/>
      <c r="DI517" s="18"/>
      <c r="DJ517" s="18"/>
      <c r="DK517" s="18"/>
      <c r="DL517" s="18"/>
      <c r="DM517" s="18"/>
      <c r="DN517" s="18"/>
      <c r="DO517" s="18"/>
      <c r="DP517" s="18"/>
      <c r="DQ517" s="18"/>
      <c r="DR517" s="18"/>
      <c r="DS517" s="18"/>
      <c r="DT517" s="18"/>
      <c r="DU517" s="18"/>
      <c r="DV517" s="18"/>
      <c r="DW517" s="18"/>
      <c r="DX517" s="18"/>
      <c r="DY517" s="18"/>
      <c r="DZ517" s="18"/>
      <c r="EA517" s="18"/>
      <c r="EB517" s="18"/>
      <c r="EC517" s="18"/>
      <c r="ED517" s="18"/>
      <c r="EE517" s="18"/>
      <c r="EF517" s="18"/>
      <c r="EG517" s="18"/>
      <c r="EH517" s="18"/>
      <c r="EI517" s="18"/>
      <c r="EJ517" s="18"/>
      <c r="EK517" s="18"/>
      <c r="EL517" s="18"/>
      <c r="EM517" s="18"/>
      <c r="EN517" s="18"/>
      <c r="EO517" s="18"/>
      <c r="EP517" s="18"/>
      <c r="EQ517" s="18"/>
      <c r="ER517" s="18"/>
      <c r="ES517" s="18"/>
      <c r="ET517" s="18"/>
      <c r="EU517" s="18"/>
      <c r="EV517" s="18"/>
      <c r="EW517" s="18"/>
      <c r="EX517" s="18"/>
      <c r="EY517" s="18"/>
      <c r="EZ517" s="18"/>
      <c r="FA517" s="18"/>
      <c r="FB517" s="18"/>
      <c r="FC517" s="18"/>
      <c r="FD517" s="18"/>
      <c r="FE517" s="18"/>
      <c r="FF517" s="18"/>
      <c r="FG517" s="18"/>
      <c r="FH517" s="18"/>
      <c r="FI517" s="18"/>
      <c r="FJ517" s="18"/>
      <c r="FK517" s="18"/>
      <c r="FL517" s="18"/>
      <c r="FM517" s="18"/>
      <c r="FN517" s="18"/>
      <c r="FO517" s="18"/>
      <c r="FP517" s="18"/>
      <c r="FQ517" s="18"/>
      <c r="FR517" s="18"/>
      <c r="FS517" s="18"/>
      <c r="FT517" s="18"/>
      <c r="FU517" s="18"/>
      <c r="FV517" s="18"/>
      <c r="FW517" s="18"/>
      <c r="FX517" s="18"/>
      <c r="FY517" s="18"/>
      <c r="FZ517" s="18"/>
    </row>
    <row r="518" spans="1:182" ht="15">
      <c r="A518" s="18"/>
      <c r="B518" s="18"/>
      <c r="C518" s="18"/>
      <c r="D518" s="245"/>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c r="CZ518" s="18"/>
      <c r="DA518" s="18"/>
      <c r="DB518" s="18"/>
      <c r="DC518" s="18"/>
      <c r="DD518" s="18"/>
      <c r="DE518" s="18"/>
      <c r="DF518" s="18"/>
      <c r="DG518" s="18"/>
      <c r="DH518" s="18"/>
      <c r="DI518" s="18"/>
      <c r="DJ518" s="18"/>
      <c r="DK518" s="18"/>
      <c r="DL518" s="18"/>
      <c r="DM518" s="18"/>
      <c r="DN518" s="18"/>
      <c r="DO518" s="18"/>
      <c r="DP518" s="18"/>
      <c r="DQ518" s="18"/>
      <c r="DR518" s="18"/>
      <c r="DS518" s="18"/>
      <c r="DT518" s="18"/>
      <c r="DU518" s="18"/>
      <c r="DV518" s="18"/>
      <c r="DW518" s="18"/>
      <c r="DX518" s="18"/>
      <c r="DY518" s="18"/>
      <c r="DZ518" s="18"/>
      <c r="EA518" s="18"/>
      <c r="EB518" s="18"/>
      <c r="EC518" s="18"/>
      <c r="ED518" s="18"/>
      <c r="EE518" s="18"/>
      <c r="EF518" s="18"/>
      <c r="EG518" s="18"/>
      <c r="EH518" s="18"/>
      <c r="EI518" s="18"/>
      <c r="EJ518" s="18"/>
      <c r="EK518" s="18"/>
      <c r="EL518" s="18"/>
      <c r="EM518" s="18"/>
      <c r="EN518" s="18"/>
      <c r="EO518" s="18"/>
      <c r="EP518" s="18"/>
      <c r="EQ518" s="18"/>
      <c r="ER518" s="18"/>
      <c r="ES518" s="18"/>
      <c r="ET518" s="18"/>
      <c r="EU518" s="18"/>
      <c r="EV518" s="18"/>
      <c r="EW518" s="18"/>
      <c r="EX518" s="18"/>
      <c r="EY518" s="18"/>
      <c r="EZ518" s="18"/>
      <c r="FA518" s="18"/>
      <c r="FB518" s="18"/>
      <c r="FC518" s="18"/>
      <c r="FD518" s="18"/>
      <c r="FE518" s="18"/>
      <c r="FF518" s="18"/>
      <c r="FG518" s="18"/>
      <c r="FH518" s="18"/>
      <c r="FI518" s="18"/>
      <c r="FJ518" s="18"/>
      <c r="FK518" s="18"/>
      <c r="FL518" s="18"/>
      <c r="FM518" s="18"/>
      <c r="FN518" s="18"/>
      <c r="FO518" s="18"/>
      <c r="FP518" s="18"/>
      <c r="FQ518" s="18"/>
      <c r="FR518" s="18"/>
      <c r="FS518" s="18"/>
      <c r="FT518" s="18"/>
      <c r="FU518" s="18"/>
      <c r="FV518" s="18"/>
      <c r="FW518" s="18"/>
      <c r="FX518" s="18"/>
      <c r="FY518" s="18"/>
      <c r="FZ518" s="18"/>
    </row>
    <row r="519" spans="1:182" ht="15">
      <c r="A519" s="18"/>
      <c r="B519" s="18"/>
      <c r="C519" s="18"/>
      <c r="D519" s="245"/>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c r="CY519" s="18"/>
      <c r="CZ519" s="18"/>
      <c r="DA519" s="18"/>
      <c r="DB519" s="18"/>
      <c r="DC519" s="18"/>
      <c r="DD519" s="18"/>
      <c r="DE519" s="18"/>
      <c r="DF519" s="18"/>
      <c r="DG519" s="18"/>
      <c r="DH519" s="18"/>
      <c r="DI519" s="18"/>
      <c r="DJ519" s="18"/>
      <c r="DK519" s="18"/>
      <c r="DL519" s="18"/>
      <c r="DM519" s="18"/>
      <c r="DN519" s="18"/>
      <c r="DO519" s="18"/>
      <c r="DP519" s="18"/>
      <c r="DQ519" s="18"/>
      <c r="DR519" s="18"/>
      <c r="DS519" s="18"/>
      <c r="DT519" s="18"/>
      <c r="DU519" s="18"/>
      <c r="DV519" s="18"/>
      <c r="DW519" s="18"/>
      <c r="DX519" s="18"/>
      <c r="DY519" s="18"/>
      <c r="DZ519" s="18"/>
      <c r="EA519" s="18"/>
      <c r="EB519" s="18"/>
      <c r="EC519" s="18"/>
      <c r="ED519" s="18"/>
      <c r="EE519" s="18"/>
      <c r="EF519" s="18"/>
      <c r="EG519" s="18"/>
      <c r="EH519" s="18"/>
      <c r="EI519" s="18"/>
      <c r="EJ519" s="18"/>
      <c r="EK519" s="18"/>
      <c r="EL519" s="18"/>
      <c r="EM519" s="18"/>
      <c r="EN519" s="18"/>
      <c r="EO519" s="18"/>
      <c r="EP519" s="18"/>
      <c r="EQ519" s="18"/>
      <c r="ER519" s="18"/>
      <c r="ES519" s="18"/>
      <c r="ET519" s="18"/>
      <c r="EU519" s="18"/>
      <c r="EV519" s="18"/>
      <c r="EW519" s="18"/>
      <c r="EX519" s="18"/>
      <c r="EY519" s="18"/>
      <c r="EZ519" s="18"/>
      <c r="FA519" s="18"/>
      <c r="FB519" s="18"/>
      <c r="FC519" s="18"/>
      <c r="FD519" s="18"/>
      <c r="FE519" s="18"/>
      <c r="FF519" s="18"/>
      <c r="FG519" s="18"/>
      <c r="FH519" s="18"/>
      <c r="FI519" s="18"/>
      <c r="FJ519" s="18"/>
      <c r="FK519" s="18"/>
      <c r="FL519" s="18"/>
      <c r="FM519" s="18"/>
      <c r="FN519" s="18"/>
      <c r="FO519" s="18"/>
      <c r="FP519" s="18"/>
      <c r="FQ519" s="18"/>
      <c r="FR519" s="18"/>
      <c r="FS519" s="18"/>
      <c r="FT519" s="18"/>
      <c r="FU519" s="18"/>
      <c r="FV519" s="18"/>
      <c r="FW519" s="18"/>
      <c r="FX519" s="18"/>
      <c r="FY519" s="18"/>
      <c r="FZ519" s="18"/>
    </row>
    <row r="520" spans="1:182" ht="15">
      <c r="A520" s="18"/>
      <c r="B520" s="18"/>
      <c r="C520" s="18"/>
      <c r="D520" s="245"/>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c r="CZ520" s="18"/>
      <c r="DA520" s="18"/>
      <c r="DB520" s="18"/>
      <c r="DC520" s="18"/>
      <c r="DD520" s="18"/>
      <c r="DE520" s="18"/>
      <c r="DF520" s="18"/>
      <c r="DG520" s="18"/>
      <c r="DH520" s="18"/>
      <c r="DI520" s="18"/>
      <c r="DJ520" s="18"/>
      <c r="DK520" s="18"/>
      <c r="DL520" s="18"/>
      <c r="DM520" s="18"/>
      <c r="DN520" s="18"/>
      <c r="DO520" s="18"/>
      <c r="DP520" s="18"/>
      <c r="DQ520" s="18"/>
      <c r="DR520" s="18"/>
      <c r="DS520" s="18"/>
      <c r="DT520" s="18"/>
      <c r="DU520" s="18"/>
      <c r="DV520" s="18"/>
      <c r="DW520" s="18"/>
      <c r="DX520" s="18"/>
      <c r="DY520" s="18"/>
      <c r="DZ520" s="18"/>
      <c r="EA520" s="18"/>
      <c r="EB520" s="18"/>
      <c r="EC520" s="18"/>
      <c r="ED520" s="18"/>
      <c r="EE520" s="18"/>
      <c r="EF520" s="18"/>
      <c r="EG520" s="18"/>
      <c r="EH520" s="18"/>
      <c r="EI520" s="18"/>
      <c r="EJ520" s="18"/>
      <c r="EK520" s="18"/>
      <c r="EL520" s="18"/>
      <c r="EM520" s="18"/>
      <c r="EN520" s="18"/>
      <c r="EO520" s="18"/>
      <c r="EP520" s="18"/>
      <c r="EQ520" s="18"/>
      <c r="ER520" s="18"/>
      <c r="ES520" s="18"/>
      <c r="ET520" s="18"/>
      <c r="EU520" s="18"/>
      <c r="EV520" s="18"/>
      <c r="EW520" s="18"/>
      <c r="EX520" s="18"/>
      <c r="EY520" s="18"/>
      <c r="EZ520" s="18"/>
      <c r="FA520" s="18"/>
      <c r="FB520" s="18"/>
      <c r="FC520" s="18"/>
      <c r="FD520" s="18"/>
      <c r="FE520" s="18"/>
      <c r="FF520" s="18"/>
      <c r="FG520" s="18"/>
      <c r="FH520" s="18"/>
      <c r="FI520" s="18"/>
      <c r="FJ520" s="18"/>
      <c r="FK520" s="18"/>
      <c r="FL520" s="18"/>
      <c r="FM520" s="18"/>
      <c r="FN520" s="18"/>
      <c r="FO520" s="18"/>
      <c r="FP520" s="18"/>
      <c r="FQ520" s="18"/>
      <c r="FR520" s="18"/>
      <c r="FS520" s="18"/>
      <c r="FT520" s="18"/>
      <c r="FU520" s="18"/>
      <c r="FV520" s="18"/>
      <c r="FW520" s="18"/>
      <c r="FX520" s="18"/>
      <c r="FY520" s="18"/>
      <c r="FZ520" s="18"/>
    </row>
    <row r="521" spans="1:182" ht="15">
      <c r="A521" s="18"/>
      <c r="B521" s="18"/>
      <c r="C521" s="18"/>
      <c r="D521" s="245"/>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c r="DU521" s="18"/>
      <c r="DV521" s="18"/>
      <c r="DW521" s="18"/>
      <c r="DX521" s="18"/>
      <c r="DY521" s="18"/>
      <c r="DZ521" s="18"/>
      <c r="EA521" s="18"/>
      <c r="EB521" s="18"/>
      <c r="EC521" s="18"/>
      <c r="ED521" s="18"/>
      <c r="EE521" s="18"/>
      <c r="EF521" s="18"/>
      <c r="EG521" s="18"/>
      <c r="EH521" s="18"/>
      <c r="EI521" s="18"/>
      <c r="EJ521" s="18"/>
      <c r="EK521" s="18"/>
      <c r="EL521" s="18"/>
      <c r="EM521" s="18"/>
      <c r="EN521" s="18"/>
      <c r="EO521" s="18"/>
      <c r="EP521" s="18"/>
      <c r="EQ521" s="18"/>
      <c r="ER521" s="18"/>
      <c r="ES521" s="18"/>
      <c r="ET521" s="18"/>
      <c r="EU521" s="18"/>
      <c r="EV521" s="18"/>
      <c r="EW521" s="18"/>
      <c r="EX521" s="18"/>
      <c r="EY521" s="18"/>
      <c r="EZ521" s="18"/>
      <c r="FA521" s="18"/>
      <c r="FB521" s="18"/>
      <c r="FC521" s="18"/>
      <c r="FD521" s="18"/>
      <c r="FE521" s="18"/>
      <c r="FF521" s="18"/>
      <c r="FG521" s="18"/>
      <c r="FH521" s="18"/>
      <c r="FI521" s="18"/>
      <c r="FJ521" s="18"/>
      <c r="FK521" s="18"/>
      <c r="FL521" s="18"/>
      <c r="FM521" s="18"/>
      <c r="FN521" s="18"/>
      <c r="FO521" s="18"/>
      <c r="FP521" s="18"/>
      <c r="FQ521" s="18"/>
      <c r="FR521" s="18"/>
      <c r="FS521" s="18"/>
      <c r="FT521" s="18"/>
      <c r="FU521" s="18"/>
      <c r="FV521" s="18"/>
      <c r="FW521" s="18"/>
      <c r="FX521" s="18"/>
      <c r="FY521" s="18"/>
      <c r="FZ521" s="18"/>
    </row>
    <row r="522" spans="1:182" ht="15">
      <c r="A522" s="18"/>
      <c r="B522" s="18"/>
      <c r="C522" s="18"/>
      <c r="D522" s="245"/>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c r="DU522" s="18"/>
      <c r="DV522" s="18"/>
      <c r="DW522" s="18"/>
      <c r="DX522" s="18"/>
      <c r="DY522" s="18"/>
      <c r="DZ522" s="18"/>
      <c r="EA522" s="18"/>
      <c r="EB522" s="18"/>
      <c r="EC522" s="18"/>
      <c r="ED522" s="18"/>
      <c r="EE522" s="18"/>
      <c r="EF522" s="18"/>
      <c r="EG522" s="18"/>
      <c r="EH522" s="18"/>
      <c r="EI522" s="18"/>
      <c r="EJ522" s="18"/>
      <c r="EK522" s="18"/>
      <c r="EL522" s="18"/>
      <c r="EM522" s="18"/>
      <c r="EN522" s="18"/>
      <c r="EO522" s="18"/>
      <c r="EP522" s="18"/>
      <c r="EQ522" s="18"/>
      <c r="ER522" s="18"/>
      <c r="ES522" s="18"/>
      <c r="ET522" s="18"/>
      <c r="EU522" s="18"/>
      <c r="EV522" s="18"/>
      <c r="EW522" s="18"/>
      <c r="EX522" s="18"/>
      <c r="EY522" s="18"/>
      <c r="EZ522" s="18"/>
      <c r="FA522" s="18"/>
      <c r="FB522" s="18"/>
      <c r="FC522" s="18"/>
      <c r="FD522" s="18"/>
      <c r="FE522" s="18"/>
      <c r="FF522" s="18"/>
      <c r="FG522" s="18"/>
      <c r="FH522" s="18"/>
      <c r="FI522" s="18"/>
      <c r="FJ522" s="18"/>
      <c r="FK522" s="18"/>
      <c r="FL522" s="18"/>
      <c r="FM522" s="18"/>
      <c r="FN522" s="18"/>
      <c r="FO522" s="18"/>
      <c r="FP522" s="18"/>
      <c r="FQ522" s="18"/>
      <c r="FR522" s="18"/>
      <c r="FS522" s="18"/>
      <c r="FT522" s="18"/>
      <c r="FU522" s="18"/>
      <c r="FV522" s="18"/>
      <c r="FW522" s="18"/>
      <c r="FX522" s="18"/>
      <c r="FY522" s="18"/>
      <c r="FZ522" s="18"/>
    </row>
    <row r="523" spans="1:182" ht="15">
      <c r="A523" s="18"/>
      <c r="B523" s="18"/>
      <c r="C523" s="18"/>
      <c r="D523" s="245"/>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c r="CZ523" s="18"/>
      <c r="DA523" s="18"/>
      <c r="DB523" s="18"/>
      <c r="DC523" s="18"/>
      <c r="DD523" s="18"/>
      <c r="DE523" s="18"/>
      <c r="DF523" s="18"/>
      <c r="DG523" s="18"/>
      <c r="DH523" s="18"/>
      <c r="DI523" s="18"/>
      <c r="DJ523" s="18"/>
      <c r="DK523" s="18"/>
      <c r="DL523" s="18"/>
      <c r="DM523" s="18"/>
      <c r="DN523" s="18"/>
      <c r="DO523" s="18"/>
      <c r="DP523" s="18"/>
      <c r="DQ523" s="18"/>
      <c r="DR523" s="18"/>
      <c r="DS523" s="18"/>
      <c r="DT523" s="18"/>
      <c r="DU523" s="18"/>
      <c r="DV523" s="18"/>
      <c r="DW523" s="18"/>
      <c r="DX523" s="18"/>
      <c r="DY523" s="18"/>
      <c r="DZ523" s="18"/>
      <c r="EA523" s="18"/>
      <c r="EB523" s="18"/>
      <c r="EC523" s="18"/>
      <c r="ED523" s="18"/>
      <c r="EE523" s="18"/>
      <c r="EF523" s="18"/>
      <c r="EG523" s="18"/>
      <c r="EH523" s="18"/>
      <c r="EI523" s="18"/>
      <c r="EJ523" s="18"/>
      <c r="EK523" s="18"/>
      <c r="EL523" s="18"/>
      <c r="EM523" s="18"/>
      <c r="EN523" s="18"/>
      <c r="EO523" s="18"/>
      <c r="EP523" s="18"/>
      <c r="EQ523" s="18"/>
      <c r="ER523" s="18"/>
      <c r="ES523" s="18"/>
      <c r="ET523" s="18"/>
      <c r="EU523" s="18"/>
      <c r="EV523" s="18"/>
      <c r="EW523" s="18"/>
      <c r="EX523" s="18"/>
      <c r="EY523" s="18"/>
      <c r="EZ523" s="18"/>
      <c r="FA523" s="18"/>
      <c r="FB523" s="18"/>
      <c r="FC523" s="18"/>
      <c r="FD523" s="18"/>
      <c r="FE523" s="18"/>
      <c r="FF523" s="18"/>
      <c r="FG523" s="18"/>
      <c r="FH523" s="18"/>
      <c r="FI523" s="18"/>
      <c r="FJ523" s="18"/>
      <c r="FK523" s="18"/>
      <c r="FL523" s="18"/>
      <c r="FM523" s="18"/>
      <c r="FN523" s="18"/>
      <c r="FO523" s="18"/>
      <c r="FP523" s="18"/>
      <c r="FQ523" s="18"/>
      <c r="FR523" s="18"/>
      <c r="FS523" s="18"/>
      <c r="FT523" s="18"/>
      <c r="FU523" s="18"/>
      <c r="FV523" s="18"/>
      <c r="FW523" s="18"/>
      <c r="FX523" s="18"/>
      <c r="FY523" s="18"/>
      <c r="FZ523" s="18"/>
    </row>
    <row r="524" spans="1:182" ht="15">
      <c r="A524" s="18"/>
      <c r="B524" s="18"/>
      <c r="C524" s="18"/>
      <c r="D524" s="245"/>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c r="CM524" s="18"/>
      <c r="CN524" s="18"/>
      <c r="CO524" s="18"/>
      <c r="CP524" s="18"/>
      <c r="CQ524" s="18"/>
      <c r="CR524" s="18"/>
      <c r="CS524" s="18"/>
      <c r="CT524" s="18"/>
      <c r="CU524" s="18"/>
      <c r="CV524" s="18"/>
      <c r="CW524" s="18"/>
      <c r="CX524" s="18"/>
      <c r="CY524" s="18"/>
      <c r="CZ524" s="18"/>
      <c r="DA524" s="18"/>
      <c r="DB524" s="18"/>
      <c r="DC524" s="18"/>
      <c r="DD524" s="18"/>
      <c r="DE524" s="18"/>
      <c r="DF524" s="18"/>
      <c r="DG524" s="18"/>
      <c r="DH524" s="18"/>
      <c r="DI524" s="18"/>
      <c r="DJ524" s="18"/>
      <c r="DK524" s="18"/>
      <c r="DL524" s="18"/>
      <c r="DM524" s="18"/>
      <c r="DN524" s="18"/>
      <c r="DO524" s="18"/>
      <c r="DP524" s="18"/>
      <c r="DQ524" s="18"/>
      <c r="DR524" s="18"/>
      <c r="DS524" s="18"/>
      <c r="DT524" s="18"/>
      <c r="DU524" s="18"/>
      <c r="DV524" s="18"/>
      <c r="DW524" s="18"/>
      <c r="DX524" s="18"/>
      <c r="DY524" s="18"/>
      <c r="DZ524" s="18"/>
      <c r="EA524" s="18"/>
      <c r="EB524" s="18"/>
      <c r="EC524" s="18"/>
      <c r="ED524" s="18"/>
      <c r="EE524" s="18"/>
      <c r="EF524" s="18"/>
      <c r="EG524" s="18"/>
      <c r="EH524" s="18"/>
      <c r="EI524" s="18"/>
      <c r="EJ524" s="18"/>
      <c r="EK524" s="18"/>
      <c r="EL524" s="18"/>
      <c r="EM524" s="18"/>
      <c r="EN524" s="18"/>
      <c r="EO524" s="18"/>
      <c r="EP524" s="18"/>
      <c r="EQ524" s="18"/>
      <c r="ER524" s="18"/>
      <c r="ES524" s="18"/>
      <c r="ET524" s="18"/>
      <c r="EU524" s="18"/>
      <c r="EV524" s="18"/>
      <c r="EW524" s="18"/>
      <c r="EX524" s="18"/>
      <c r="EY524" s="18"/>
      <c r="EZ524" s="18"/>
      <c r="FA524" s="18"/>
      <c r="FB524" s="18"/>
      <c r="FC524" s="18"/>
      <c r="FD524" s="18"/>
      <c r="FE524" s="18"/>
      <c r="FF524" s="18"/>
      <c r="FG524" s="18"/>
      <c r="FH524" s="18"/>
      <c r="FI524" s="18"/>
      <c r="FJ524" s="18"/>
      <c r="FK524" s="18"/>
      <c r="FL524" s="18"/>
      <c r="FM524" s="18"/>
      <c r="FN524" s="18"/>
      <c r="FO524" s="18"/>
      <c r="FP524" s="18"/>
      <c r="FQ524" s="18"/>
      <c r="FR524" s="18"/>
      <c r="FS524" s="18"/>
      <c r="FT524" s="18"/>
      <c r="FU524" s="18"/>
      <c r="FV524" s="18"/>
      <c r="FW524" s="18"/>
      <c r="FX524" s="18"/>
      <c r="FY524" s="18"/>
      <c r="FZ524" s="18"/>
    </row>
    <row r="525" spans="1:182" ht="15">
      <c r="A525" s="18"/>
      <c r="B525" s="18"/>
      <c r="C525" s="18"/>
      <c r="D525" s="245"/>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c r="CM525" s="18"/>
      <c r="CN525" s="18"/>
      <c r="CO525" s="18"/>
      <c r="CP525" s="18"/>
      <c r="CQ525" s="18"/>
      <c r="CR525" s="18"/>
      <c r="CS525" s="18"/>
      <c r="CT525" s="18"/>
      <c r="CU525" s="18"/>
      <c r="CV525" s="18"/>
      <c r="CW525" s="18"/>
      <c r="CX525" s="18"/>
      <c r="CY525" s="18"/>
      <c r="CZ525" s="18"/>
      <c r="DA525" s="18"/>
      <c r="DB525" s="18"/>
      <c r="DC525" s="18"/>
      <c r="DD525" s="18"/>
      <c r="DE525" s="18"/>
      <c r="DF525" s="18"/>
      <c r="DG525" s="18"/>
      <c r="DH525" s="18"/>
      <c r="DI525" s="18"/>
      <c r="DJ525" s="18"/>
      <c r="DK525" s="18"/>
      <c r="DL525" s="18"/>
      <c r="DM525" s="18"/>
      <c r="DN525" s="18"/>
      <c r="DO525" s="18"/>
      <c r="DP525" s="18"/>
      <c r="DQ525" s="18"/>
      <c r="DR525" s="18"/>
      <c r="DS525" s="18"/>
      <c r="DT525" s="18"/>
      <c r="DU525" s="18"/>
      <c r="DV525" s="18"/>
      <c r="DW525" s="18"/>
      <c r="DX525" s="18"/>
      <c r="DY525" s="18"/>
      <c r="DZ525" s="18"/>
      <c r="EA525" s="18"/>
      <c r="EB525" s="18"/>
      <c r="EC525" s="18"/>
      <c r="ED525" s="18"/>
      <c r="EE525" s="18"/>
      <c r="EF525" s="18"/>
      <c r="EG525" s="18"/>
      <c r="EH525" s="18"/>
      <c r="EI525" s="18"/>
      <c r="EJ525" s="18"/>
      <c r="EK525" s="18"/>
      <c r="EL525" s="18"/>
      <c r="EM525" s="18"/>
      <c r="EN525" s="18"/>
      <c r="EO525" s="18"/>
      <c r="EP525" s="18"/>
      <c r="EQ525" s="18"/>
      <c r="ER525" s="18"/>
      <c r="ES525" s="18"/>
      <c r="ET525" s="18"/>
      <c r="EU525" s="18"/>
      <c r="EV525" s="18"/>
      <c r="EW525" s="18"/>
      <c r="EX525" s="18"/>
      <c r="EY525" s="18"/>
      <c r="EZ525" s="18"/>
      <c r="FA525" s="18"/>
      <c r="FB525" s="18"/>
      <c r="FC525" s="18"/>
      <c r="FD525" s="18"/>
      <c r="FE525" s="18"/>
      <c r="FF525" s="18"/>
      <c r="FG525" s="18"/>
      <c r="FH525" s="18"/>
      <c r="FI525" s="18"/>
      <c r="FJ525" s="18"/>
      <c r="FK525" s="18"/>
      <c r="FL525" s="18"/>
      <c r="FM525" s="18"/>
      <c r="FN525" s="18"/>
      <c r="FO525" s="18"/>
      <c r="FP525" s="18"/>
      <c r="FQ525" s="18"/>
      <c r="FR525" s="18"/>
      <c r="FS525" s="18"/>
      <c r="FT525" s="18"/>
      <c r="FU525" s="18"/>
      <c r="FV525" s="18"/>
      <c r="FW525" s="18"/>
      <c r="FX525" s="18"/>
      <c r="FY525" s="18"/>
      <c r="FZ525" s="18"/>
    </row>
    <row r="526" spans="1:182" ht="15">
      <c r="A526" s="18"/>
      <c r="B526" s="18"/>
      <c r="C526" s="18"/>
      <c r="D526" s="245"/>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c r="CZ526" s="18"/>
      <c r="DA526" s="18"/>
      <c r="DB526" s="18"/>
      <c r="DC526" s="18"/>
      <c r="DD526" s="18"/>
      <c r="DE526" s="18"/>
      <c r="DF526" s="18"/>
      <c r="DG526" s="18"/>
      <c r="DH526" s="18"/>
      <c r="DI526" s="18"/>
      <c r="DJ526" s="18"/>
      <c r="DK526" s="18"/>
      <c r="DL526" s="18"/>
      <c r="DM526" s="18"/>
      <c r="DN526" s="18"/>
      <c r="DO526" s="18"/>
      <c r="DP526" s="18"/>
      <c r="DQ526" s="18"/>
      <c r="DR526" s="18"/>
      <c r="DS526" s="18"/>
      <c r="DT526" s="18"/>
      <c r="DU526" s="18"/>
      <c r="DV526" s="18"/>
      <c r="DW526" s="18"/>
      <c r="DX526" s="18"/>
      <c r="DY526" s="18"/>
      <c r="DZ526" s="18"/>
      <c r="EA526" s="18"/>
      <c r="EB526" s="18"/>
      <c r="EC526" s="18"/>
      <c r="ED526" s="18"/>
      <c r="EE526" s="18"/>
      <c r="EF526" s="18"/>
      <c r="EG526" s="18"/>
      <c r="EH526" s="18"/>
      <c r="EI526" s="18"/>
      <c r="EJ526" s="18"/>
      <c r="EK526" s="18"/>
      <c r="EL526" s="18"/>
      <c r="EM526" s="18"/>
      <c r="EN526" s="18"/>
      <c r="EO526" s="18"/>
      <c r="EP526" s="18"/>
      <c r="EQ526" s="18"/>
      <c r="ER526" s="18"/>
      <c r="ES526" s="18"/>
      <c r="ET526" s="18"/>
      <c r="EU526" s="18"/>
      <c r="EV526" s="18"/>
      <c r="EW526" s="18"/>
      <c r="EX526" s="18"/>
      <c r="EY526" s="18"/>
      <c r="EZ526" s="18"/>
      <c r="FA526" s="18"/>
      <c r="FB526" s="18"/>
      <c r="FC526" s="18"/>
      <c r="FD526" s="18"/>
      <c r="FE526" s="18"/>
      <c r="FF526" s="18"/>
      <c r="FG526" s="18"/>
      <c r="FH526" s="18"/>
      <c r="FI526" s="18"/>
      <c r="FJ526" s="18"/>
      <c r="FK526" s="18"/>
      <c r="FL526" s="18"/>
      <c r="FM526" s="18"/>
      <c r="FN526" s="18"/>
      <c r="FO526" s="18"/>
      <c r="FP526" s="18"/>
      <c r="FQ526" s="18"/>
      <c r="FR526" s="18"/>
      <c r="FS526" s="18"/>
      <c r="FT526" s="18"/>
      <c r="FU526" s="18"/>
      <c r="FV526" s="18"/>
      <c r="FW526" s="18"/>
      <c r="FX526" s="18"/>
      <c r="FY526" s="18"/>
      <c r="FZ526" s="18"/>
    </row>
    <row r="527" spans="1:182" ht="15">
      <c r="A527" s="18"/>
      <c r="B527" s="18"/>
      <c r="C527" s="18"/>
      <c r="D527" s="245"/>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c r="CY527" s="18"/>
      <c r="CZ527" s="18"/>
      <c r="DA527" s="18"/>
      <c r="DB527" s="18"/>
      <c r="DC527" s="18"/>
      <c r="DD527" s="18"/>
      <c r="DE527" s="18"/>
      <c r="DF527" s="18"/>
      <c r="DG527" s="18"/>
      <c r="DH527" s="18"/>
      <c r="DI527" s="18"/>
      <c r="DJ527" s="18"/>
      <c r="DK527" s="18"/>
      <c r="DL527" s="18"/>
      <c r="DM527" s="18"/>
      <c r="DN527" s="18"/>
      <c r="DO527" s="18"/>
      <c r="DP527" s="18"/>
      <c r="DQ527" s="18"/>
      <c r="DR527" s="18"/>
      <c r="DS527" s="18"/>
      <c r="DT527" s="18"/>
      <c r="DU527" s="18"/>
      <c r="DV527" s="18"/>
      <c r="DW527" s="18"/>
      <c r="DX527" s="18"/>
      <c r="DY527" s="18"/>
      <c r="DZ527" s="18"/>
      <c r="EA527" s="18"/>
      <c r="EB527" s="18"/>
      <c r="EC527" s="18"/>
      <c r="ED527" s="18"/>
      <c r="EE527" s="18"/>
      <c r="EF527" s="18"/>
      <c r="EG527" s="18"/>
      <c r="EH527" s="18"/>
      <c r="EI527" s="18"/>
      <c r="EJ527" s="18"/>
      <c r="EK527" s="18"/>
      <c r="EL527" s="18"/>
      <c r="EM527" s="18"/>
      <c r="EN527" s="18"/>
      <c r="EO527" s="18"/>
      <c r="EP527" s="18"/>
      <c r="EQ527" s="18"/>
      <c r="ER527" s="18"/>
      <c r="ES527" s="18"/>
      <c r="ET527" s="18"/>
      <c r="EU527" s="18"/>
      <c r="EV527" s="18"/>
      <c r="EW527" s="18"/>
      <c r="EX527" s="18"/>
      <c r="EY527" s="18"/>
      <c r="EZ527" s="18"/>
      <c r="FA527" s="18"/>
      <c r="FB527" s="18"/>
      <c r="FC527" s="18"/>
      <c r="FD527" s="18"/>
      <c r="FE527" s="18"/>
      <c r="FF527" s="18"/>
      <c r="FG527" s="18"/>
      <c r="FH527" s="18"/>
      <c r="FI527" s="18"/>
      <c r="FJ527" s="18"/>
      <c r="FK527" s="18"/>
      <c r="FL527" s="18"/>
      <c r="FM527" s="18"/>
      <c r="FN527" s="18"/>
      <c r="FO527" s="18"/>
      <c r="FP527" s="18"/>
      <c r="FQ527" s="18"/>
      <c r="FR527" s="18"/>
      <c r="FS527" s="18"/>
      <c r="FT527" s="18"/>
      <c r="FU527" s="18"/>
      <c r="FV527" s="18"/>
      <c r="FW527" s="18"/>
      <c r="FX527" s="18"/>
      <c r="FY527" s="18"/>
      <c r="FZ527" s="18"/>
    </row>
    <row r="528" spans="1:182" ht="15">
      <c r="A528" s="18"/>
      <c r="B528" s="18"/>
      <c r="C528" s="18"/>
      <c r="D528" s="245"/>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
      <c r="EE528" s="18"/>
      <c r="EF528" s="18"/>
      <c r="EG528" s="18"/>
      <c r="EH528" s="18"/>
      <c r="EI528" s="18"/>
      <c r="EJ528" s="18"/>
      <c r="EK528" s="18"/>
      <c r="EL528" s="18"/>
      <c r="EM528" s="18"/>
      <c r="EN528" s="18"/>
      <c r="EO528" s="18"/>
      <c r="EP528" s="18"/>
      <c r="EQ528" s="18"/>
      <c r="ER528" s="18"/>
      <c r="ES528" s="18"/>
      <c r="ET528" s="18"/>
      <c r="EU528" s="18"/>
      <c r="EV528" s="18"/>
      <c r="EW528" s="18"/>
      <c r="EX528" s="18"/>
      <c r="EY528" s="18"/>
      <c r="EZ528" s="18"/>
      <c r="FA528" s="18"/>
      <c r="FB528" s="18"/>
      <c r="FC528" s="18"/>
      <c r="FD528" s="18"/>
      <c r="FE528" s="18"/>
      <c r="FF528" s="18"/>
      <c r="FG528" s="18"/>
      <c r="FH528" s="18"/>
      <c r="FI528" s="18"/>
      <c r="FJ528" s="18"/>
      <c r="FK528" s="18"/>
      <c r="FL528" s="18"/>
      <c r="FM528" s="18"/>
      <c r="FN528" s="18"/>
      <c r="FO528" s="18"/>
      <c r="FP528" s="18"/>
      <c r="FQ528" s="18"/>
      <c r="FR528" s="18"/>
      <c r="FS528" s="18"/>
      <c r="FT528" s="18"/>
      <c r="FU528" s="18"/>
      <c r="FV528" s="18"/>
      <c r="FW528" s="18"/>
      <c r="FX528" s="18"/>
      <c r="FY528" s="18"/>
      <c r="FZ528" s="18"/>
    </row>
    <row r="529" spans="1:182" ht="15">
      <c r="A529" s="18"/>
      <c r="B529" s="18"/>
      <c r="C529" s="18"/>
      <c r="D529" s="245"/>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c r="CZ529" s="18"/>
      <c r="DA529" s="18"/>
      <c r="DB529" s="18"/>
      <c r="DC529" s="18"/>
      <c r="DD529" s="18"/>
      <c r="DE529" s="18"/>
      <c r="DF529" s="18"/>
      <c r="DG529" s="18"/>
      <c r="DH529" s="18"/>
      <c r="DI529" s="18"/>
      <c r="DJ529" s="18"/>
      <c r="DK529" s="18"/>
      <c r="DL529" s="18"/>
      <c r="DM529" s="18"/>
      <c r="DN529" s="18"/>
      <c r="DO529" s="18"/>
      <c r="DP529" s="18"/>
      <c r="DQ529" s="18"/>
      <c r="DR529" s="18"/>
      <c r="DS529" s="18"/>
      <c r="DT529" s="18"/>
      <c r="DU529" s="18"/>
      <c r="DV529" s="18"/>
      <c r="DW529" s="18"/>
      <c r="DX529" s="18"/>
      <c r="DY529" s="18"/>
      <c r="DZ529" s="18"/>
      <c r="EA529" s="18"/>
      <c r="EB529" s="18"/>
      <c r="EC529" s="18"/>
      <c r="ED529" s="18"/>
      <c r="EE529" s="18"/>
      <c r="EF529" s="18"/>
      <c r="EG529" s="18"/>
      <c r="EH529" s="18"/>
      <c r="EI529" s="18"/>
      <c r="EJ529" s="18"/>
      <c r="EK529" s="18"/>
      <c r="EL529" s="18"/>
      <c r="EM529" s="18"/>
      <c r="EN529" s="18"/>
      <c r="EO529" s="18"/>
      <c r="EP529" s="18"/>
      <c r="EQ529" s="18"/>
      <c r="ER529" s="18"/>
      <c r="ES529" s="18"/>
      <c r="ET529" s="18"/>
      <c r="EU529" s="18"/>
      <c r="EV529" s="18"/>
      <c r="EW529" s="18"/>
      <c r="EX529" s="18"/>
      <c r="EY529" s="18"/>
      <c r="EZ529" s="18"/>
      <c r="FA529" s="18"/>
      <c r="FB529" s="18"/>
      <c r="FC529" s="18"/>
      <c r="FD529" s="18"/>
      <c r="FE529" s="18"/>
      <c r="FF529" s="18"/>
      <c r="FG529" s="18"/>
      <c r="FH529" s="18"/>
      <c r="FI529" s="18"/>
      <c r="FJ529" s="18"/>
      <c r="FK529" s="18"/>
      <c r="FL529" s="18"/>
      <c r="FM529" s="18"/>
      <c r="FN529" s="18"/>
      <c r="FO529" s="18"/>
      <c r="FP529" s="18"/>
      <c r="FQ529" s="18"/>
      <c r="FR529" s="18"/>
      <c r="FS529" s="18"/>
      <c r="FT529" s="18"/>
      <c r="FU529" s="18"/>
      <c r="FV529" s="18"/>
      <c r="FW529" s="18"/>
      <c r="FX529" s="18"/>
      <c r="FY529" s="18"/>
      <c r="FZ529" s="18"/>
    </row>
    <row r="530" spans="1:182" ht="15">
      <c r="A530" s="18"/>
      <c r="B530" s="18"/>
      <c r="C530" s="18"/>
      <c r="D530" s="245"/>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18"/>
      <c r="CR530" s="18"/>
      <c r="CS530" s="18"/>
      <c r="CT530" s="18"/>
      <c r="CU530" s="18"/>
      <c r="CV530" s="18"/>
      <c r="CW530" s="18"/>
      <c r="CX530" s="18"/>
      <c r="CY530" s="18"/>
      <c r="CZ530" s="18"/>
      <c r="DA530" s="18"/>
      <c r="DB530" s="18"/>
      <c r="DC530" s="18"/>
      <c r="DD530" s="18"/>
      <c r="DE530" s="18"/>
      <c r="DF530" s="18"/>
      <c r="DG530" s="18"/>
      <c r="DH530" s="18"/>
      <c r="DI530" s="18"/>
      <c r="DJ530" s="18"/>
      <c r="DK530" s="18"/>
      <c r="DL530" s="18"/>
      <c r="DM530" s="18"/>
      <c r="DN530" s="18"/>
      <c r="DO530" s="18"/>
      <c r="DP530" s="18"/>
      <c r="DQ530" s="18"/>
      <c r="DR530" s="18"/>
      <c r="DS530" s="18"/>
      <c r="DT530" s="18"/>
      <c r="DU530" s="18"/>
      <c r="DV530" s="18"/>
      <c r="DW530" s="18"/>
      <c r="DX530" s="18"/>
      <c r="DY530" s="18"/>
      <c r="DZ530" s="18"/>
      <c r="EA530" s="18"/>
      <c r="EB530" s="18"/>
      <c r="EC530" s="18"/>
      <c r="ED530" s="18"/>
      <c r="EE530" s="18"/>
      <c r="EF530" s="18"/>
      <c r="EG530" s="18"/>
      <c r="EH530" s="18"/>
      <c r="EI530" s="18"/>
      <c r="EJ530" s="18"/>
      <c r="EK530" s="18"/>
      <c r="EL530" s="18"/>
      <c r="EM530" s="18"/>
      <c r="EN530" s="18"/>
      <c r="EO530" s="18"/>
      <c r="EP530" s="18"/>
      <c r="EQ530" s="18"/>
      <c r="ER530" s="18"/>
      <c r="ES530" s="18"/>
      <c r="ET530" s="18"/>
      <c r="EU530" s="18"/>
      <c r="EV530" s="18"/>
      <c r="EW530" s="18"/>
      <c r="EX530" s="18"/>
      <c r="EY530" s="18"/>
      <c r="EZ530" s="18"/>
      <c r="FA530" s="18"/>
      <c r="FB530" s="18"/>
      <c r="FC530" s="18"/>
      <c r="FD530" s="18"/>
      <c r="FE530" s="18"/>
      <c r="FF530" s="18"/>
      <c r="FG530" s="18"/>
      <c r="FH530" s="18"/>
      <c r="FI530" s="18"/>
      <c r="FJ530" s="18"/>
      <c r="FK530" s="18"/>
      <c r="FL530" s="18"/>
      <c r="FM530" s="18"/>
      <c r="FN530" s="18"/>
      <c r="FO530" s="18"/>
      <c r="FP530" s="18"/>
      <c r="FQ530" s="18"/>
      <c r="FR530" s="18"/>
      <c r="FS530" s="18"/>
      <c r="FT530" s="18"/>
      <c r="FU530" s="18"/>
      <c r="FV530" s="18"/>
      <c r="FW530" s="18"/>
      <c r="FX530" s="18"/>
      <c r="FY530" s="18"/>
      <c r="FZ530" s="18"/>
    </row>
    <row r="531" spans="1:182" ht="15">
      <c r="A531" s="18"/>
      <c r="B531" s="18"/>
      <c r="C531" s="18"/>
      <c r="D531" s="245"/>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c r="CZ531" s="18"/>
      <c r="DA531" s="18"/>
      <c r="DB531" s="18"/>
      <c r="DC531" s="18"/>
      <c r="DD531" s="18"/>
      <c r="DE531" s="18"/>
      <c r="DF531" s="18"/>
      <c r="DG531" s="18"/>
      <c r="DH531" s="18"/>
      <c r="DI531" s="18"/>
      <c r="DJ531" s="18"/>
      <c r="DK531" s="18"/>
      <c r="DL531" s="18"/>
      <c r="DM531" s="18"/>
      <c r="DN531" s="18"/>
      <c r="DO531" s="18"/>
      <c r="DP531" s="18"/>
      <c r="DQ531" s="18"/>
      <c r="DR531" s="18"/>
      <c r="DS531" s="18"/>
      <c r="DT531" s="18"/>
      <c r="DU531" s="18"/>
      <c r="DV531" s="18"/>
      <c r="DW531" s="18"/>
      <c r="DX531" s="18"/>
      <c r="DY531" s="18"/>
      <c r="DZ531" s="18"/>
      <c r="EA531" s="18"/>
      <c r="EB531" s="18"/>
      <c r="EC531" s="18"/>
      <c r="ED531" s="18"/>
      <c r="EE531" s="18"/>
      <c r="EF531" s="18"/>
      <c r="EG531" s="18"/>
      <c r="EH531" s="18"/>
      <c r="EI531" s="18"/>
      <c r="EJ531" s="18"/>
      <c r="EK531" s="18"/>
      <c r="EL531" s="18"/>
      <c r="EM531" s="18"/>
      <c r="EN531" s="18"/>
      <c r="EO531" s="18"/>
      <c r="EP531" s="18"/>
      <c r="EQ531" s="18"/>
      <c r="ER531" s="18"/>
      <c r="ES531" s="18"/>
      <c r="ET531" s="18"/>
      <c r="EU531" s="18"/>
      <c r="EV531" s="18"/>
      <c r="EW531" s="18"/>
      <c r="EX531" s="18"/>
      <c r="EY531" s="18"/>
      <c r="EZ531" s="18"/>
      <c r="FA531" s="18"/>
      <c r="FB531" s="18"/>
      <c r="FC531" s="18"/>
      <c r="FD531" s="18"/>
      <c r="FE531" s="18"/>
      <c r="FF531" s="18"/>
      <c r="FG531" s="18"/>
      <c r="FH531" s="18"/>
      <c r="FI531" s="18"/>
      <c r="FJ531" s="18"/>
      <c r="FK531" s="18"/>
      <c r="FL531" s="18"/>
      <c r="FM531" s="18"/>
      <c r="FN531" s="18"/>
      <c r="FO531" s="18"/>
      <c r="FP531" s="18"/>
      <c r="FQ531" s="18"/>
      <c r="FR531" s="18"/>
      <c r="FS531" s="18"/>
      <c r="FT531" s="18"/>
      <c r="FU531" s="18"/>
      <c r="FV531" s="18"/>
      <c r="FW531" s="18"/>
      <c r="FX531" s="18"/>
      <c r="FY531" s="18"/>
      <c r="FZ531" s="18"/>
    </row>
    <row r="532" spans="1:182" ht="15">
      <c r="A532" s="18"/>
      <c r="B532" s="18"/>
      <c r="C532" s="18"/>
      <c r="D532" s="245"/>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c r="CZ532" s="18"/>
      <c r="DA532" s="18"/>
      <c r="DB532" s="18"/>
      <c r="DC532" s="18"/>
      <c r="DD532" s="18"/>
      <c r="DE532" s="18"/>
      <c r="DF532" s="18"/>
      <c r="DG532" s="18"/>
      <c r="DH532" s="18"/>
      <c r="DI532" s="18"/>
      <c r="DJ532" s="18"/>
      <c r="DK532" s="18"/>
      <c r="DL532" s="18"/>
      <c r="DM532" s="18"/>
      <c r="DN532" s="18"/>
      <c r="DO532" s="18"/>
      <c r="DP532" s="18"/>
      <c r="DQ532" s="18"/>
      <c r="DR532" s="18"/>
      <c r="DS532" s="18"/>
      <c r="DT532" s="18"/>
      <c r="DU532" s="18"/>
      <c r="DV532" s="18"/>
      <c r="DW532" s="18"/>
      <c r="DX532" s="18"/>
      <c r="DY532" s="18"/>
      <c r="DZ532" s="18"/>
      <c r="EA532" s="18"/>
      <c r="EB532" s="18"/>
      <c r="EC532" s="18"/>
      <c r="ED532" s="18"/>
      <c r="EE532" s="18"/>
      <c r="EF532" s="18"/>
      <c r="EG532" s="18"/>
      <c r="EH532" s="18"/>
      <c r="EI532" s="18"/>
      <c r="EJ532" s="18"/>
      <c r="EK532" s="18"/>
      <c r="EL532" s="18"/>
      <c r="EM532" s="18"/>
      <c r="EN532" s="18"/>
      <c r="EO532" s="18"/>
      <c r="EP532" s="18"/>
      <c r="EQ532" s="18"/>
      <c r="ER532" s="18"/>
      <c r="ES532" s="18"/>
      <c r="ET532" s="18"/>
      <c r="EU532" s="18"/>
      <c r="EV532" s="18"/>
      <c r="EW532" s="18"/>
      <c r="EX532" s="18"/>
      <c r="EY532" s="18"/>
      <c r="EZ532" s="18"/>
      <c r="FA532" s="18"/>
      <c r="FB532" s="18"/>
      <c r="FC532" s="18"/>
      <c r="FD532" s="18"/>
      <c r="FE532" s="18"/>
      <c r="FF532" s="18"/>
      <c r="FG532" s="18"/>
      <c r="FH532" s="18"/>
      <c r="FI532" s="18"/>
      <c r="FJ532" s="18"/>
      <c r="FK532" s="18"/>
      <c r="FL532" s="18"/>
      <c r="FM532" s="18"/>
      <c r="FN532" s="18"/>
      <c r="FO532" s="18"/>
      <c r="FP532" s="18"/>
      <c r="FQ532" s="18"/>
      <c r="FR532" s="18"/>
      <c r="FS532" s="18"/>
      <c r="FT532" s="18"/>
      <c r="FU532" s="18"/>
      <c r="FV532" s="18"/>
      <c r="FW532" s="18"/>
      <c r="FX532" s="18"/>
      <c r="FY532" s="18"/>
      <c r="FZ532" s="18"/>
    </row>
    <row r="533" spans="1:182" ht="15">
      <c r="A533" s="18"/>
      <c r="B533" s="18"/>
      <c r="C533" s="18"/>
      <c r="D533" s="245"/>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18"/>
      <c r="EE533" s="18"/>
      <c r="EF533" s="18"/>
      <c r="EG533" s="18"/>
      <c r="EH533" s="18"/>
      <c r="EI533" s="18"/>
      <c r="EJ533" s="18"/>
      <c r="EK533" s="18"/>
      <c r="EL533" s="18"/>
      <c r="EM533" s="18"/>
      <c r="EN533" s="18"/>
      <c r="EO533" s="18"/>
      <c r="EP533" s="18"/>
      <c r="EQ533" s="18"/>
      <c r="ER533" s="18"/>
      <c r="ES533" s="18"/>
      <c r="ET533" s="18"/>
      <c r="EU533" s="18"/>
      <c r="EV533" s="18"/>
      <c r="EW533" s="18"/>
      <c r="EX533" s="18"/>
      <c r="EY533" s="18"/>
      <c r="EZ533" s="18"/>
      <c r="FA533" s="18"/>
      <c r="FB533" s="18"/>
      <c r="FC533" s="18"/>
      <c r="FD533" s="18"/>
      <c r="FE533" s="18"/>
      <c r="FF533" s="18"/>
      <c r="FG533" s="18"/>
      <c r="FH533" s="18"/>
      <c r="FI533" s="18"/>
      <c r="FJ533" s="18"/>
      <c r="FK533" s="18"/>
      <c r="FL533" s="18"/>
      <c r="FM533" s="18"/>
      <c r="FN533" s="18"/>
      <c r="FO533" s="18"/>
      <c r="FP533" s="18"/>
      <c r="FQ533" s="18"/>
      <c r="FR533" s="18"/>
      <c r="FS533" s="18"/>
      <c r="FT533" s="18"/>
      <c r="FU533" s="18"/>
      <c r="FV533" s="18"/>
      <c r="FW533" s="18"/>
      <c r="FX533" s="18"/>
      <c r="FY533" s="18"/>
      <c r="FZ533" s="18"/>
    </row>
    <row r="534" spans="1:182" ht="15">
      <c r="A534" s="18"/>
      <c r="B534" s="18"/>
      <c r="C534" s="18"/>
      <c r="D534" s="245"/>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18"/>
      <c r="DT534" s="18"/>
      <c r="DU534" s="18"/>
      <c r="DV534" s="18"/>
      <c r="DW534" s="18"/>
      <c r="DX534" s="18"/>
      <c r="DY534" s="18"/>
      <c r="DZ534" s="18"/>
      <c r="EA534" s="18"/>
      <c r="EB534" s="18"/>
      <c r="EC534" s="18"/>
      <c r="ED534" s="18"/>
      <c r="EE534" s="18"/>
      <c r="EF534" s="18"/>
      <c r="EG534" s="18"/>
      <c r="EH534" s="18"/>
      <c r="EI534" s="18"/>
      <c r="EJ534" s="18"/>
      <c r="EK534" s="18"/>
      <c r="EL534" s="18"/>
      <c r="EM534" s="18"/>
      <c r="EN534" s="18"/>
      <c r="EO534" s="18"/>
      <c r="EP534" s="18"/>
      <c r="EQ534" s="18"/>
      <c r="ER534" s="18"/>
      <c r="ES534" s="18"/>
      <c r="ET534" s="18"/>
      <c r="EU534" s="18"/>
      <c r="EV534" s="18"/>
      <c r="EW534" s="18"/>
      <c r="EX534" s="18"/>
      <c r="EY534" s="18"/>
      <c r="EZ534" s="18"/>
      <c r="FA534" s="18"/>
      <c r="FB534" s="18"/>
      <c r="FC534" s="18"/>
      <c r="FD534" s="18"/>
      <c r="FE534" s="18"/>
      <c r="FF534" s="18"/>
      <c r="FG534" s="18"/>
      <c r="FH534" s="18"/>
      <c r="FI534" s="18"/>
      <c r="FJ534" s="18"/>
      <c r="FK534" s="18"/>
      <c r="FL534" s="18"/>
      <c r="FM534" s="18"/>
      <c r="FN534" s="18"/>
      <c r="FO534" s="18"/>
      <c r="FP534" s="18"/>
      <c r="FQ534" s="18"/>
      <c r="FR534" s="18"/>
      <c r="FS534" s="18"/>
      <c r="FT534" s="18"/>
      <c r="FU534" s="18"/>
      <c r="FV534" s="18"/>
      <c r="FW534" s="18"/>
      <c r="FX534" s="18"/>
      <c r="FY534" s="18"/>
      <c r="FZ534" s="18"/>
    </row>
    <row r="535" spans="1:182" ht="15">
      <c r="A535" s="18"/>
      <c r="B535" s="18"/>
      <c r="C535" s="18"/>
      <c r="D535" s="245"/>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c r="DK535" s="18"/>
      <c r="DL535" s="18"/>
      <c r="DM535" s="18"/>
      <c r="DN535" s="18"/>
      <c r="DO535" s="18"/>
      <c r="DP535" s="18"/>
      <c r="DQ535" s="18"/>
      <c r="DR535" s="18"/>
      <c r="DS535" s="18"/>
      <c r="DT535" s="18"/>
      <c r="DU535" s="18"/>
      <c r="DV535" s="18"/>
      <c r="DW535" s="18"/>
      <c r="DX535" s="18"/>
      <c r="DY535" s="18"/>
      <c r="DZ535" s="18"/>
      <c r="EA535" s="18"/>
      <c r="EB535" s="18"/>
      <c r="EC535" s="18"/>
      <c r="ED535" s="18"/>
      <c r="EE535" s="18"/>
      <c r="EF535" s="18"/>
      <c r="EG535" s="18"/>
      <c r="EH535" s="18"/>
      <c r="EI535" s="18"/>
      <c r="EJ535" s="18"/>
      <c r="EK535" s="18"/>
      <c r="EL535" s="18"/>
      <c r="EM535" s="18"/>
      <c r="EN535" s="18"/>
      <c r="EO535" s="18"/>
      <c r="EP535" s="18"/>
      <c r="EQ535" s="18"/>
      <c r="ER535" s="18"/>
      <c r="ES535" s="18"/>
      <c r="ET535" s="18"/>
      <c r="EU535" s="18"/>
      <c r="EV535" s="18"/>
      <c r="EW535" s="18"/>
      <c r="EX535" s="18"/>
      <c r="EY535" s="18"/>
      <c r="EZ535" s="18"/>
      <c r="FA535" s="18"/>
      <c r="FB535" s="18"/>
      <c r="FC535" s="18"/>
      <c r="FD535" s="18"/>
      <c r="FE535" s="18"/>
      <c r="FF535" s="18"/>
      <c r="FG535" s="18"/>
      <c r="FH535" s="18"/>
      <c r="FI535" s="18"/>
      <c r="FJ535" s="18"/>
      <c r="FK535" s="18"/>
      <c r="FL535" s="18"/>
      <c r="FM535" s="18"/>
      <c r="FN535" s="18"/>
      <c r="FO535" s="18"/>
      <c r="FP535" s="18"/>
      <c r="FQ535" s="18"/>
      <c r="FR535" s="18"/>
      <c r="FS535" s="18"/>
      <c r="FT535" s="18"/>
      <c r="FU535" s="18"/>
      <c r="FV535" s="18"/>
      <c r="FW535" s="18"/>
      <c r="FX535" s="18"/>
      <c r="FY535" s="18"/>
      <c r="FZ535" s="18"/>
    </row>
    <row r="536" spans="1:182" ht="15">
      <c r="A536" s="18"/>
      <c r="B536" s="18"/>
      <c r="C536" s="18"/>
      <c r="D536" s="245"/>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c r="DU536" s="18"/>
      <c r="DV536" s="18"/>
      <c r="DW536" s="18"/>
      <c r="DX536" s="18"/>
      <c r="DY536" s="18"/>
      <c r="DZ536" s="18"/>
      <c r="EA536" s="18"/>
      <c r="EB536" s="18"/>
      <c r="EC536" s="18"/>
      <c r="ED536" s="18"/>
      <c r="EE536" s="18"/>
      <c r="EF536" s="18"/>
      <c r="EG536" s="18"/>
      <c r="EH536" s="18"/>
      <c r="EI536" s="18"/>
      <c r="EJ536" s="18"/>
      <c r="EK536" s="18"/>
      <c r="EL536" s="18"/>
      <c r="EM536" s="18"/>
      <c r="EN536" s="18"/>
      <c r="EO536" s="18"/>
      <c r="EP536" s="18"/>
      <c r="EQ536" s="18"/>
      <c r="ER536" s="18"/>
      <c r="ES536" s="18"/>
      <c r="ET536" s="18"/>
      <c r="EU536" s="18"/>
      <c r="EV536" s="18"/>
      <c r="EW536" s="18"/>
      <c r="EX536" s="18"/>
      <c r="EY536" s="18"/>
      <c r="EZ536" s="18"/>
      <c r="FA536" s="18"/>
      <c r="FB536" s="18"/>
      <c r="FC536" s="18"/>
      <c r="FD536" s="18"/>
      <c r="FE536" s="18"/>
      <c r="FF536" s="18"/>
      <c r="FG536" s="18"/>
      <c r="FH536" s="18"/>
      <c r="FI536" s="18"/>
      <c r="FJ536" s="18"/>
      <c r="FK536" s="18"/>
      <c r="FL536" s="18"/>
      <c r="FM536" s="18"/>
      <c r="FN536" s="18"/>
      <c r="FO536" s="18"/>
      <c r="FP536" s="18"/>
      <c r="FQ536" s="18"/>
      <c r="FR536" s="18"/>
      <c r="FS536" s="18"/>
      <c r="FT536" s="18"/>
      <c r="FU536" s="18"/>
      <c r="FV536" s="18"/>
      <c r="FW536" s="18"/>
      <c r="FX536" s="18"/>
      <c r="FY536" s="18"/>
      <c r="FZ536" s="18"/>
    </row>
    <row r="537" spans="1:182" ht="15">
      <c r="A537" s="18"/>
      <c r="B537" s="18"/>
      <c r="C537" s="18"/>
      <c r="D537" s="245"/>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c r="CZ537" s="18"/>
      <c r="DA537" s="18"/>
      <c r="DB537" s="18"/>
      <c r="DC537" s="18"/>
      <c r="DD537" s="18"/>
      <c r="DE537" s="18"/>
      <c r="DF537" s="18"/>
      <c r="DG537" s="18"/>
      <c r="DH537" s="18"/>
      <c r="DI537" s="18"/>
      <c r="DJ537" s="18"/>
      <c r="DK537" s="18"/>
      <c r="DL537" s="18"/>
      <c r="DM537" s="18"/>
      <c r="DN537" s="18"/>
      <c r="DO537" s="18"/>
      <c r="DP537" s="18"/>
      <c r="DQ537" s="18"/>
      <c r="DR537" s="18"/>
      <c r="DS537" s="18"/>
      <c r="DT537" s="18"/>
      <c r="DU537" s="18"/>
      <c r="DV537" s="18"/>
      <c r="DW537" s="18"/>
      <c r="DX537" s="18"/>
      <c r="DY537" s="18"/>
      <c r="DZ537" s="18"/>
      <c r="EA537" s="18"/>
      <c r="EB537" s="18"/>
      <c r="EC537" s="18"/>
      <c r="ED537" s="18"/>
      <c r="EE537" s="18"/>
      <c r="EF537" s="18"/>
      <c r="EG537" s="18"/>
      <c r="EH537" s="18"/>
      <c r="EI537" s="18"/>
      <c r="EJ537" s="18"/>
      <c r="EK537" s="18"/>
      <c r="EL537" s="18"/>
      <c r="EM537" s="18"/>
      <c r="EN537" s="18"/>
      <c r="EO537" s="18"/>
      <c r="EP537" s="18"/>
      <c r="EQ537" s="18"/>
      <c r="ER537" s="18"/>
      <c r="ES537" s="18"/>
      <c r="ET537" s="18"/>
      <c r="EU537" s="18"/>
      <c r="EV537" s="18"/>
      <c r="EW537" s="18"/>
      <c r="EX537" s="18"/>
      <c r="EY537" s="18"/>
      <c r="EZ537" s="18"/>
      <c r="FA537" s="18"/>
      <c r="FB537" s="18"/>
      <c r="FC537" s="18"/>
      <c r="FD537" s="18"/>
      <c r="FE537" s="18"/>
      <c r="FF537" s="18"/>
      <c r="FG537" s="18"/>
      <c r="FH537" s="18"/>
      <c r="FI537" s="18"/>
      <c r="FJ537" s="18"/>
      <c r="FK537" s="18"/>
      <c r="FL537" s="18"/>
      <c r="FM537" s="18"/>
      <c r="FN537" s="18"/>
      <c r="FO537" s="18"/>
      <c r="FP537" s="18"/>
      <c r="FQ537" s="18"/>
      <c r="FR537" s="18"/>
      <c r="FS537" s="18"/>
      <c r="FT537" s="18"/>
      <c r="FU537" s="18"/>
      <c r="FV537" s="18"/>
      <c r="FW537" s="18"/>
      <c r="FX537" s="18"/>
      <c r="FY537" s="18"/>
      <c r="FZ537" s="18"/>
    </row>
    <row r="538" spans="1:182" ht="15">
      <c r="A538" s="18"/>
      <c r="B538" s="18"/>
      <c r="C538" s="18"/>
      <c r="D538" s="245"/>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c r="CZ538" s="18"/>
      <c r="DA538" s="18"/>
      <c r="DB538" s="18"/>
      <c r="DC538" s="18"/>
      <c r="DD538" s="18"/>
      <c r="DE538" s="18"/>
      <c r="DF538" s="18"/>
      <c r="DG538" s="18"/>
      <c r="DH538" s="18"/>
      <c r="DI538" s="18"/>
      <c r="DJ538" s="18"/>
      <c r="DK538" s="18"/>
      <c r="DL538" s="18"/>
      <c r="DM538" s="18"/>
      <c r="DN538" s="18"/>
      <c r="DO538" s="18"/>
      <c r="DP538" s="18"/>
      <c r="DQ538" s="18"/>
      <c r="DR538" s="18"/>
      <c r="DS538" s="18"/>
      <c r="DT538" s="18"/>
      <c r="DU538" s="18"/>
      <c r="DV538" s="18"/>
      <c r="DW538" s="18"/>
      <c r="DX538" s="18"/>
      <c r="DY538" s="18"/>
      <c r="DZ538" s="18"/>
      <c r="EA538" s="18"/>
      <c r="EB538" s="18"/>
      <c r="EC538" s="18"/>
      <c r="ED538" s="18"/>
      <c r="EE538" s="18"/>
      <c r="EF538" s="18"/>
      <c r="EG538" s="18"/>
      <c r="EH538" s="18"/>
      <c r="EI538" s="18"/>
      <c r="EJ538" s="18"/>
      <c r="EK538" s="18"/>
      <c r="EL538" s="18"/>
      <c r="EM538" s="18"/>
      <c r="EN538" s="18"/>
      <c r="EO538" s="18"/>
      <c r="EP538" s="18"/>
      <c r="EQ538" s="18"/>
      <c r="ER538" s="18"/>
      <c r="ES538" s="18"/>
      <c r="ET538" s="18"/>
      <c r="EU538" s="18"/>
      <c r="EV538" s="18"/>
      <c r="EW538" s="18"/>
      <c r="EX538" s="18"/>
      <c r="EY538" s="18"/>
      <c r="EZ538" s="18"/>
      <c r="FA538" s="18"/>
      <c r="FB538" s="18"/>
      <c r="FC538" s="18"/>
      <c r="FD538" s="18"/>
      <c r="FE538" s="18"/>
      <c r="FF538" s="18"/>
      <c r="FG538" s="18"/>
      <c r="FH538" s="18"/>
      <c r="FI538" s="18"/>
      <c r="FJ538" s="18"/>
      <c r="FK538" s="18"/>
      <c r="FL538" s="18"/>
      <c r="FM538" s="18"/>
      <c r="FN538" s="18"/>
      <c r="FO538" s="18"/>
      <c r="FP538" s="18"/>
      <c r="FQ538" s="18"/>
      <c r="FR538" s="18"/>
      <c r="FS538" s="18"/>
      <c r="FT538" s="18"/>
      <c r="FU538" s="18"/>
      <c r="FV538" s="18"/>
      <c r="FW538" s="18"/>
      <c r="FX538" s="18"/>
      <c r="FY538" s="18"/>
      <c r="FZ538" s="18"/>
    </row>
    <row r="539" spans="1:182" ht="15">
      <c r="A539" s="18"/>
      <c r="B539" s="18"/>
      <c r="C539" s="18"/>
      <c r="D539" s="245"/>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18"/>
      <c r="CR539" s="18"/>
      <c r="CS539" s="18"/>
      <c r="CT539" s="18"/>
      <c r="CU539" s="18"/>
      <c r="CV539" s="18"/>
      <c r="CW539" s="18"/>
      <c r="CX539" s="18"/>
      <c r="CY539" s="18"/>
      <c r="CZ539" s="18"/>
      <c r="DA539" s="18"/>
      <c r="DB539" s="18"/>
      <c r="DC539" s="18"/>
      <c r="DD539" s="18"/>
      <c r="DE539" s="18"/>
      <c r="DF539" s="18"/>
      <c r="DG539" s="18"/>
      <c r="DH539" s="18"/>
      <c r="DI539" s="18"/>
      <c r="DJ539" s="18"/>
      <c r="DK539" s="18"/>
      <c r="DL539" s="18"/>
      <c r="DM539" s="18"/>
      <c r="DN539" s="18"/>
      <c r="DO539" s="18"/>
      <c r="DP539" s="18"/>
      <c r="DQ539" s="18"/>
      <c r="DR539" s="18"/>
      <c r="DS539" s="18"/>
      <c r="DT539" s="18"/>
      <c r="DU539" s="18"/>
      <c r="DV539" s="18"/>
      <c r="DW539" s="18"/>
      <c r="DX539" s="18"/>
      <c r="DY539" s="18"/>
      <c r="DZ539" s="18"/>
      <c r="EA539" s="18"/>
      <c r="EB539" s="18"/>
      <c r="EC539" s="18"/>
      <c r="ED539" s="18"/>
      <c r="EE539" s="18"/>
      <c r="EF539" s="18"/>
      <c r="EG539" s="18"/>
      <c r="EH539" s="18"/>
      <c r="EI539" s="18"/>
      <c r="EJ539" s="18"/>
      <c r="EK539" s="18"/>
      <c r="EL539" s="18"/>
      <c r="EM539" s="18"/>
      <c r="EN539" s="18"/>
      <c r="EO539" s="18"/>
      <c r="EP539" s="18"/>
      <c r="EQ539" s="18"/>
      <c r="ER539" s="18"/>
      <c r="ES539" s="18"/>
      <c r="ET539" s="18"/>
      <c r="EU539" s="18"/>
      <c r="EV539" s="18"/>
      <c r="EW539" s="18"/>
      <c r="EX539" s="18"/>
      <c r="EY539" s="18"/>
      <c r="EZ539" s="18"/>
      <c r="FA539" s="18"/>
      <c r="FB539" s="18"/>
      <c r="FC539" s="18"/>
      <c r="FD539" s="18"/>
      <c r="FE539" s="18"/>
      <c r="FF539" s="18"/>
      <c r="FG539" s="18"/>
      <c r="FH539" s="18"/>
      <c r="FI539" s="18"/>
      <c r="FJ539" s="18"/>
      <c r="FK539" s="18"/>
      <c r="FL539" s="18"/>
      <c r="FM539" s="18"/>
      <c r="FN539" s="18"/>
      <c r="FO539" s="18"/>
      <c r="FP539" s="18"/>
      <c r="FQ539" s="18"/>
      <c r="FR539" s="18"/>
      <c r="FS539" s="18"/>
      <c r="FT539" s="18"/>
      <c r="FU539" s="18"/>
      <c r="FV539" s="18"/>
      <c r="FW539" s="18"/>
      <c r="FX539" s="18"/>
      <c r="FY539" s="18"/>
      <c r="FZ539" s="18"/>
    </row>
    <row r="540" spans="1:182" ht="15">
      <c r="A540" s="18"/>
      <c r="B540" s="18"/>
      <c r="C540" s="18"/>
      <c r="D540" s="245"/>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c r="CZ540" s="18"/>
      <c r="DA540" s="18"/>
      <c r="DB540" s="18"/>
      <c r="DC540" s="18"/>
      <c r="DD540" s="18"/>
      <c r="DE540" s="18"/>
      <c r="DF540" s="18"/>
      <c r="DG540" s="18"/>
      <c r="DH540" s="18"/>
      <c r="DI540" s="18"/>
      <c r="DJ540" s="18"/>
      <c r="DK540" s="18"/>
      <c r="DL540" s="18"/>
      <c r="DM540" s="18"/>
      <c r="DN540" s="18"/>
      <c r="DO540" s="18"/>
      <c r="DP540" s="18"/>
      <c r="DQ540" s="18"/>
      <c r="DR540" s="18"/>
      <c r="DS540" s="18"/>
      <c r="DT540" s="18"/>
      <c r="DU540" s="18"/>
      <c r="DV540" s="18"/>
      <c r="DW540" s="18"/>
      <c r="DX540" s="18"/>
      <c r="DY540" s="18"/>
      <c r="DZ540" s="18"/>
      <c r="EA540" s="18"/>
      <c r="EB540" s="18"/>
      <c r="EC540" s="18"/>
      <c r="ED540" s="18"/>
      <c r="EE540" s="18"/>
      <c r="EF540" s="18"/>
      <c r="EG540" s="18"/>
      <c r="EH540" s="18"/>
      <c r="EI540" s="18"/>
      <c r="EJ540" s="18"/>
      <c r="EK540" s="18"/>
      <c r="EL540" s="18"/>
      <c r="EM540" s="18"/>
      <c r="EN540" s="18"/>
      <c r="EO540" s="18"/>
      <c r="EP540" s="18"/>
      <c r="EQ540" s="18"/>
      <c r="ER540" s="18"/>
      <c r="ES540" s="18"/>
      <c r="ET540" s="18"/>
      <c r="EU540" s="18"/>
      <c r="EV540" s="18"/>
      <c r="EW540" s="18"/>
      <c r="EX540" s="18"/>
      <c r="EY540" s="18"/>
      <c r="EZ540" s="18"/>
      <c r="FA540" s="18"/>
      <c r="FB540" s="18"/>
      <c r="FC540" s="18"/>
      <c r="FD540" s="18"/>
      <c r="FE540" s="18"/>
      <c r="FF540" s="18"/>
      <c r="FG540" s="18"/>
      <c r="FH540" s="18"/>
      <c r="FI540" s="18"/>
      <c r="FJ540" s="18"/>
      <c r="FK540" s="18"/>
      <c r="FL540" s="18"/>
      <c r="FM540" s="18"/>
      <c r="FN540" s="18"/>
      <c r="FO540" s="18"/>
      <c r="FP540" s="18"/>
      <c r="FQ540" s="18"/>
      <c r="FR540" s="18"/>
      <c r="FS540" s="18"/>
      <c r="FT540" s="18"/>
      <c r="FU540" s="18"/>
      <c r="FV540" s="18"/>
      <c r="FW540" s="18"/>
      <c r="FX540" s="18"/>
      <c r="FY540" s="18"/>
      <c r="FZ540" s="18"/>
    </row>
    <row r="541" spans="1:182" ht="15">
      <c r="A541" s="18"/>
      <c r="B541" s="18"/>
      <c r="C541" s="18"/>
      <c r="D541" s="245"/>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c r="CZ541" s="18"/>
      <c r="DA541" s="18"/>
      <c r="DB541" s="18"/>
      <c r="DC541" s="18"/>
      <c r="DD541" s="18"/>
      <c r="DE541" s="18"/>
      <c r="DF541" s="18"/>
      <c r="DG541" s="18"/>
      <c r="DH541" s="18"/>
      <c r="DI541" s="18"/>
      <c r="DJ541" s="18"/>
      <c r="DK541" s="18"/>
      <c r="DL541" s="18"/>
      <c r="DM541" s="18"/>
      <c r="DN541" s="18"/>
      <c r="DO541" s="18"/>
      <c r="DP541" s="18"/>
      <c r="DQ541" s="18"/>
      <c r="DR541" s="18"/>
      <c r="DS541" s="18"/>
      <c r="DT541" s="18"/>
      <c r="DU541" s="18"/>
      <c r="DV541" s="18"/>
      <c r="DW541" s="18"/>
      <c r="DX541" s="18"/>
      <c r="DY541" s="18"/>
      <c r="DZ541" s="18"/>
      <c r="EA541" s="18"/>
      <c r="EB541" s="18"/>
      <c r="EC541" s="18"/>
      <c r="ED541" s="18"/>
      <c r="EE541" s="18"/>
      <c r="EF541" s="18"/>
      <c r="EG541" s="18"/>
      <c r="EH541" s="18"/>
      <c r="EI541" s="18"/>
      <c r="EJ541" s="18"/>
      <c r="EK541" s="18"/>
      <c r="EL541" s="18"/>
      <c r="EM541" s="18"/>
      <c r="EN541" s="18"/>
      <c r="EO541" s="18"/>
      <c r="EP541" s="18"/>
      <c r="EQ541" s="18"/>
      <c r="ER541" s="18"/>
      <c r="ES541" s="18"/>
      <c r="ET541" s="18"/>
      <c r="EU541" s="18"/>
      <c r="EV541" s="18"/>
      <c r="EW541" s="18"/>
      <c r="EX541" s="18"/>
      <c r="EY541" s="18"/>
      <c r="EZ541" s="18"/>
      <c r="FA541" s="18"/>
      <c r="FB541" s="18"/>
      <c r="FC541" s="18"/>
      <c r="FD541" s="18"/>
      <c r="FE541" s="18"/>
      <c r="FF541" s="18"/>
      <c r="FG541" s="18"/>
      <c r="FH541" s="18"/>
      <c r="FI541" s="18"/>
      <c r="FJ541" s="18"/>
      <c r="FK541" s="18"/>
      <c r="FL541" s="18"/>
      <c r="FM541" s="18"/>
      <c r="FN541" s="18"/>
      <c r="FO541" s="18"/>
      <c r="FP541" s="18"/>
      <c r="FQ541" s="18"/>
      <c r="FR541" s="18"/>
      <c r="FS541" s="18"/>
      <c r="FT541" s="18"/>
      <c r="FU541" s="18"/>
      <c r="FV541" s="18"/>
      <c r="FW541" s="18"/>
      <c r="FX541" s="18"/>
      <c r="FY541" s="18"/>
      <c r="FZ541" s="18"/>
    </row>
    <row r="542" spans="1:182" ht="15">
      <c r="A542" s="18"/>
      <c r="B542" s="18"/>
      <c r="C542" s="18"/>
      <c r="D542" s="245"/>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c r="CZ542" s="18"/>
      <c r="DA542" s="18"/>
      <c r="DB542" s="18"/>
      <c r="DC542" s="18"/>
      <c r="DD542" s="18"/>
      <c r="DE542" s="18"/>
      <c r="DF542" s="18"/>
      <c r="DG542" s="18"/>
      <c r="DH542" s="18"/>
      <c r="DI542" s="18"/>
      <c r="DJ542" s="18"/>
      <c r="DK542" s="18"/>
      <c r="DL542" s="18"/>
      <c r="DM542" s="18"/>
      <c r="DN542" s="18"/>
      <c r="DO542" s="18"/>
      <c r="DP542" s="18"/>
      <c r="DQ542" s="18"/>
      <c r="DR542" s="18"/>
      <c r="DS542" s="18"/>
      <c r="DT542" s="18"/>
      <c r="DU542" s="18"/>
      <c r="DV542" s="18"/>
      <c r="DW542" s="18"/>
      <c r="DX542" s="18"/>
      <c r="DY542" s="18"/>
      <c r="DZ542" s="18"/>
      <c r="EA542" s="18"/>
      <c r="EB542" s="18"/>
      <c r="EC542" s="18"/>
      <c r="ED542" s="18"/>
      <c r="EE542" s="18"/>
      <c r="EF542" s="18"/>
      <c r="EG542" s="18"/>
      <c r="EH542" s="18"/>
      <c r="EI542" s="18"/>
      <c r="EJ542" s="18"/>
      <c r="EK542" s="18"/>
      <c r="EL542" s="18"/>
      <c r="EM542" s="18"/>
      <c r="EN542" s="18"/>
      <c r="EO542" s="18"/>
      <c r="EP542" s="18"/>
      <c r="EQ542" s="18"/>
      <c r="ER542" s="18"/>
      <c r="ES542" s="18"/>
      <c r="ET542" s="18"/>
      <c r="EU542" s="18"/>
      <c r="EV542" s="18"/>
      <c r="EW542" s="18"/>
      <c r="EX542" s="18"/>
      <c r="EY542" s="18"/>
      <c r="EZ542" s="18"/>
      <c r="FA542" s="18"/>
      <c r="FB542" s="18"/>
      <c r="FC542" s="18"/>
      <c r="FD542" s="18"/>
      <c r="FE542" s="18"/>
      <c r="FF542" s="18"/>
      <c r="FG542" s="18"/>
      <c r="FH542" s="18"/>
      <c r="FI542" s="18"/>
      <c r="FJ542" s="18"/>
      <c r="FK542" s="18"/>
      <c r="FL542" s="18"/>
      <c r="FM542" s="18"/>
      <c r="FN542" s="18"/>
      <c r="FO542" s="18"/>
      <c r="FP542" s="18"/>
      <c r="FQ542" s="18"/>
      <c r="FR542" s="18"/>
      <c r="FS542" s="18"/>
      <c r="FT542" s="18"/>
      <c r="FU542" s="18"/>
      <c r="FV542" s="18"/>
      <c r="FW542" s="18"/>
      <c r="FX542" s="18"/>
      <c r="FY542" s="18"/>
      <c r="FZ542" s="18"/>
    </row>
    <row r="543" spans="1:182" ht="15">
      <c r="A543" s="18"/>
      <c r="B543" s="18"/>
      <c r="C543" s="18"/>
      <c r="D543" s="245"/>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c r="CZ543" s="18"/>
      <c r="DA543" s="18"/>
      <c r="DB543" s="18"/>
      <c r="DC543" s="18"/>
      <c r="DD543" s="18"/>
      <c r="DE543" s="18"/>
      <c r="DF543" s="18"/>
      <c r="DG543" s="18"/>
      <c r="DH543" s="18"/>
      <c r="DI543" s="18"/>
      <c r="DJ543" s="18"/>
      <c r="DK543" s="18"/>
      <c r="DL543" s="18"/>
      <c r="DM543" s="18"/>
      <c r="DN543" s="18"/>
      <c r="DO543" s="18"/>
      <c r="DP543" s="18"/>
      <c r="DQ543" s="18"/>
      <c r="DR543" s="18"/>
      <c r="DS543" s="18"/>
      <c r="DT543" s="18"/>
      <c r="DU543" s="18"/>
      <c r="DV543" s="18"/>
      <c r="DW543" s="18"/>
      <c r="DX543" s="18"/>
      <c r="DY543" s="18"/>
      <c r="DZ543" s="18"/>
      <c r="EA543" s="18"/>
      <c r="EB543" s="18"/>
      <c r="EC543" s="18"/>
      <c r="ED543" s="18"/>
      <c r="EE543" s="18"/>
      <c r="EF543" s="18"/>
      <c r="EG543" s="18"/>
      <c r="EH543" s="18"/>
      <c r="EI543" s="18"/>
      <c r="EJ543" s="18"/>
      <c r="EK543" s="18"/>
      <c r="EL543" s="18"/>
      <c r="EM543" s="18"/>
      <c r="EN543" s="18"/>
      <c r="EO543" s="18"/>
      <c r="EP543" s="18"/>
      <c r="EQ543" s="18"/>
      <c r="ER543" s="18"/>
      <c r="ES543" s="18"/>
      <c r="ET543" s="18"/>
      <c r="EU543" s="18"/>
      <c r="EV543" s="18"/>
      <c r="EW543" s="18"/>
      <c r="EX543" s="18"/>
      <c r="EY543" s="18"/>
      <c r="EZ543" s="18"/>
      <c r="FA543" s="18"/>
      <c r="FB543" s="18"/>
      <c r="FC543" s="18"/>
      <c r="FD543" s="18"/>
      <c r="FE543" s="18"/>
      <c r="FF543" s="18"/>
      <c r="FG543" s="18"/>
      <c r="FH543" s="18"/>
      <c r="FI543" s="18"/>
      <c r="FJ543" s="18"/>
      <c r="FK543" s="18"/>
      <c r="FL543" s="18"/>
      <c r="FM543" s="18"/>
      <c r="FN543" s="18"/>
      <c r="FO543" s="18"/>
      <c r="FP543" s="18"/>
      <c r="FQ543" s="18"/>
      <c r="FR543" s="18"/>
      <c r="FS543" s="18"/>
      <c r="FT543" s="18"/>
      <c r="FU543" s="18"/>
      <c r="FV543" s="18"/>
      <c r="FW543" s="18"/>
      <c r="FX543" s="18"/>
      <c r="FY543" s="18"/>
      <c r="FZ543" s="18"/>
    </row>
    <row r="544" spans="1:182" ht="15">
      <c r="A544" s="18"/>
      <c r="B544" s="18"/>
      <c r="C544" s="18"/>
      <c r="D544" s="245"/>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18"/>
      <c r="CR544" s="18"/>
      <c r="CS544" s="18"/>
      <c r="CT544" s="18"/>
      <c r="CU544" s="18"/>
      <c r="CV544" s="18"/>
      <c r="CW544" s="18"/>
      <c r="CX544" s="18"/>
      <c r="CY544" s="18"/>
      <c r="CZ544" s="18"/>
      <c r="DA544" s="18"/>
      <c r="DB544" s="18"/>
      <c r="DC544" s="18"/>
      <c r="DD544" s="18"/>
      <c r="DE544" s="18"/>
      <c r="DF544" s="18"/>
      <c r="DG544" s="18"/>
      <c r="DH544" s="18"/>
      <c r="DI544" s="18"/>
      <c r="DJ544" s="18"/>
      <c r="DK544" s="18"/>
      <c r="DL544" s="18"/>
      <c r="DM544" s="18"/>
      <c r="DN544" s="18"/>
      <c r="DO544" s="18"/>
      <c r="DP544" s="18"/>
      <c r="DQ544" s="18"/>
      <c r="DR544" s="18"/>
      <c r="DS544" s="18"/>
      <c r="DT544" s="18"/>
      <c r="DU544" s="18"/>
      <c r="DV544" s="18"/>
      <c r="DW544" s="18"/>
      <c r="DX544" s="18"/>
      <c r="DY544" s="18"/>
      <c r="DZ544" s="18"/>
      <c r="EA544" s="18"/>
      <c r="EB544" s="18"/>
      <c r="EC544" s="18"/>
      <c r="ED544" s="18"/>
      <c r="EE544" s="18"/>
      <c r="EF544" s="18"/>
      <c r="EG544" s="18"/>
      <c r="EH544" s="18"/>
      <c r="EI544" s="18"/>
      <c r="EJ544" s="18"/>
      <c r="EK544" s="18"/>
      <c r="EL544" s="18"/>
      <c r="EM544" s="18"/>
      <c r="EN544" s="18"/>
      <c r="EO544" s="18"/>
      <c r="EP544" s="18"/>
      <c r="EQ544" s="18"/>
      <c r="ER544" s="18"/>
      <c r="ES544" s="18"/>
      <c r="ET544" s="18"/>
      <c r="EU544" s="18"/>
      <c r="EV544" s="18"/>
      <c r="EW544" s="18"/>
      <c r="EX544" s="18"/>
      <c r="EY544" s="18"/>
      <c r="EZ544" s="18"/>
      <c r="FA544" s="18"/>
      <c r="FB544" s="18"/>
      <c r="FC544" s="18"/>
      <c r="FD544" s="18"/>
      <c r="FE544" s="18"/>
      <c r="FF544" s="18"/>
      <c r="FG544" s="18"/>
      <c r="FH544" s="18"/>
      <c r="FI544" s="18"/>
      <c r="FJ544" s="18"/>
      <c r="FK544" s="18"/>
      <c r="FL544" s="18"/>
      <c r="FM544" s="18"/>
      <c r="FN544" s="18"/>
      <c r="FO544" s="18"/>
      <c r="FP544" s="18"/>
      <c r="FQ544" s="18"/>
      <c r="FR544" s="18"/>
      <c r="FS544" s="18"/>
      <c r="FT544" s="18"/>
      <c r="FU544" s="18"/>
      <c r="FV544" s="18"/>
      <c r="FW544" s="18"/>
      <c r="FX544" s="18"/>
      <c r="FY544" s="18"/>
      <c r="FZ544" s="18"/>
    </row>
    <row r="545" spans="1:182" ht="15">
      <c r="A545" s="18"/>
      <c r="B545" s="18"/>
      <c r="C545" s="18"/>
      <c r="D545" s="245"/>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c r="CY545" s="18"/>
      <c r="CZ545" s="18"/>
      <c r="DA545" s="18"/>
      <c r="DB545" s="18"/>
      <c r="DC545" s="18"/>
      <c r="DD545" s="18"/>
      <c r="DE545" s="18"/>
      <c r="DF545" s="18"/>
      <c r="DG545" s="18"/>
      <c r="DH545" s="18"/>
      <c r="DI545" s="18"/>
      <c r="DJ545" s="18"/>
      <c r="DK545" s="18"/>
      <c r="DL545" s="18"/>
      <c r="DM545" s="18"/>
      <c r="DN545" s="18"/>
      <c r="DO545" s="18"/>
      <c r="DP545" s="18"/>
      <c r="DQ545" s="18"/>
      <c r="DR545" s="18"/>
      <c r="DS545" s="18"/>
      <c r="DT545" s="18"/>
      <c r="DU545" s="18"/>
      <c r="DV545" s="18"/>
      <c r="DW545" s="18"/>
      <c r="DX545" s="18"/>
      <c r="DY545" s="18"/>
      <c r="DZ545" s="18"/>
      <c r="EA545" s="18"/>
      <c r="EB545" s="18"/>
      <c r="EC545" s="18"/>
      <c r="ED545" s="18"/>
      <c r="EE545" s="18"/>
      <c r="EF545" s="18"/>
      <c r="EG545" s="18"/>
      <c r="EH545" s="18"/>
      <c r="EI545" s="18"/>
      <c r="EJ545" s="18"/>
      <c r="EK545" s="18"/>
      <c r="EL545" s="18"/>
      <c r="EM545" s="18"/>
      <c r="EN545" s="18"/>
      <c r="EO545" s="18"/>
      <c r="EP545" s="18"/>
      <c r="EQ545" s="18"/>
      <c r="ER545" s="18"/>
      <c r="ES545" s="18"/>
      <c r="ET545" s="18"/>
      <c r="EU545" s="18"/>
      <c r="EV545" s="18"/>
      <c r="EW545" s="18"/>
      <c r="EX545" s="18"/>
      <c r="EY545" s="18"/>
      <c r="EZ545" s="18"/>
      <c r="FA545" s="18"/>
      <c r="FB545" s="18"/>
      <c r="FC545" s="18"/>
      <c r="FD545" s="18"/>
      <c r="FE545" s="18"/>
      <c r="FF545" s="18"/>
      <c r="FG545" s="18"/>
      <c r="FH545" s="18"/>
      <c r="FI545" s="18"/>
      <c r="FJ545" s="18"/>
      <c r="FK545" s="18"/>
      <c r="FL545" s="18"/>
      <c r="FM545" s="18"/>
      <c r="FN545" s="18"/>
      <c r="FO545" s="18"/>
      <c r="FP545" s="18"/>
      <c r="FQ545" s="18"/>
      <c r="FR545" s="18"/>
      <c r="FS545" s="18"/>
      <c r="FT545" s="18"/>
      <c r="FU545" s="18"/>
      <c r="FV545" s="18"/>
      <c r="FW545" s="18"/>
      <c r="FX545" s="18"/>
      <c r="FY545" s="18"/>
      <c r="FZ545" s="18"/>
    </row>
    <row r="546" spans="1:182" ht="15">
      <c r="A546" s="18"/>
      <c r="B546" s="18"/>
      <c r="C546" s="18"/>
      <c r="D546" s="245"/>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c r="DK546" s="18"/>
      <c r="DL546" s="18"/>
      <c r="DM546" s="18"/>
      <c r="DN546" s="18"/>
      <c r="DO546" s="18"/>
      <c r="DP546" s="18"/>
      <c r="DQ546" s="18"/>
      <c r="DR546" s="18"/>
      <c r="DS546" s="18"/>
      <c r="DT546" s="18"/>
      <c r="DU546" s="18"/>
      <c r="DV546" s="18"/>
      <c r="DW546" s="18"/>
      <c r="DX546" s="18"/>
      <c r="DY546" s="18"/>
      <c r="DZ546" s="18"/>
      <c r="EA546" s="18"/>
      <c r="EB546" s="18"/>
      <c r="EC546" s="18"/>
      <c r="ED546" s="18"/>
      <c r="EE546" s="18"/>
      <c r="EF546" s="18"/>
      <c r="EG546" s="18"/>
      <c r="EH546" s="18"/>
      <c r="EI546" s="18"/>
      <c r="EJ546" s="18"/>
      <c r="EK546" s="18"/>
      <c r="EL546" s="18"/>
      <c r="EM546" s="18"/>
      <c r="EN546" s="18"/>
      <c r="EO546" s="18"/>
      <c r="EP546" s="18"/>
      <c r="EQ546" s="18"/>
      <c r="ER546" s="18"/>
      <c r="ES546" s="18"/>
      <c r="ET546" s="18"/>
      <c r="EU546" s="18"/>
      <c r="EV546" s="18"/>
      <c r="EW546" s="18"/>
      <c r="EX546" s="18"/>
      <c r="EY546" s="18"/>
      <c r="EZ546" s="18"/>
      <c r="FA546" s="18"/>
      <c r="FB546" s="18"/>
      <c r="FC546" s="18"/>
      <c r="FD546" s="18"/>
      <c r="FE546" s="18"/>
      <c r="FF546" s="18"/>
      <c r="FG546" s="18"/>
      <c r="FH546" s="18"/>
      <c r="FI546" s="18"/>
      <c r="FJ546" s="18"/>
      <c r="FK546" s="18"/>
      <c r="FL546" s="18"/>
      <c r="FM546" s="18"/>
      <c r="FN546" s="18"/>
      <c r="FO546" s="18"/>
      <c r="FP546" s="18"/>
      <c r="FQ546" s="18"/>
      <c r="FR546" s="18"/>
      <c r="FS546" s="18"/>
      <c r="FT546" s="18"/>
      <c r="FU546" s="18"/>
      <c r="FV546" s="18"/>
      <c r="FW546" s="18"/>
      <c r="FX546" s="18"/>
      <c r="FY546" s="18"/>
      <c r="FZ546" s="18"/>
    </row>
    <row r="547" spans="1:182" ht="15">
      <c r="A547" s="18"/>
      <c r="B547" s="18"/>
      <c r="C547" s="18"/>
      <c r="D547" s="245"/>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c r="CZ547" s="18"/>
      <c r="DA547" s="18"/>
      <c r="DB547" s="18"/>
      <c r="DC547" s="18"/>
      <c r="DD547" s="18"/>
      <c r="DE547" s="18"/>
      <c r="DF547" s="18"/>
      <c r="DG547" s="18"/>
      <c r="DH547" s="18"/>
      <c r="DI547" s="18"/>
      <c r="DJ547" s="18"/>
      <c r="DK547" s="18"/>
      <c r="DL547" s="18"/>
      <c r="DM547" s="18"/>
      <c r="DN547" s="18"/>
      <c r="DO547" s="18"/>
      <c r="DP547" s="18"/>
      <c r="DQ547" s="18"/>
      <c r="DR547" s="18"/>
      <c r="DS547" s="18"/>
      <c r="DT547" s="18"/>
      <c r="DU547" s="18"/>
      <c r="DV547" s="18"/>
      <c r="DW547" s="18"/>
      <c r="DX547" s="18"/>
      <c r="DY547" s="18"/>
      <c r="DZ547" s="18"/>
      <c r="EA547" s="18"/>
      <c r="EB547" s="18"/>
      <c r="EC547" s="18"/>
      <c r="ED547" s="18"/>
      <c r="EE547" s="18"/>
      <c r="EF547" s="18"/>
      <c r="EG547" s="18"/>
      <c r="EH547" s="18"/>
      <c r="EI547" s="18"/>
      <c r="EJ547" s="18"/>
      <c r="EK547" s="18"/>
      <c r="EL547" s="18"/>
      <c r="EM547" s="18"/>
      <c r="EN547" s="18"/>
      <c r="EO547" s="18"/>
      <c r="EP547" s="18"/>
      <c r="EQ547" s="18"/>
      <c r="ER547" s="18"/>
      <c r="ES547" s="18"/>
      <c r="ET547" s="18"/>
      <c r="EU547" s="18"/>
      <c r="EV547" s="18"/>
      <c r="EW547" s="18"/>
      <c r="EX547" s="18"/>
      <c r="EY547" s="18"/>
      <c r="EZ547" s="18"/>
      <c r="FA547" s="18"/>
      <c r="FB547" s="18"/>
      <c r="FC547" s="18"/>
      <c r="FD547" s="18"/>
      <c r="FE547" s="18"/>
      <c r="FF547" s="18"/>
      <c r="FG547" s="18"/>
      <c r="FH547" s="18"/>
      <c r="FI547" s="18"/>
      <c r="FJ547" s="18"/>
      <c r="FK547" s="18"/>
      <c r="FL547" s="18"/>
      <c r="FM547" s="18"/>
      <c r="FN547" s="18"/>
      <c r="FO547" s="18"/>
      <c r="FP547" s="18"/>
      <c r="FQ547" s="18"/>
      <c r="FR547" s="18"/>
      <c r="FS547" s="18"/>
      <c r="FT547" s="18"/>
      <c r="FU547" s="18"/>
      <c r="FV547" s="18"/>
      <c r="FW547" s="18"/>
      <c r="FX547" s="18"/>
      <c r="FY547" s="18"/>
      <c r="FZ547" s="18"/>
    </row>
    <row r="548" spans="1:182" ht="15">
      <c r="A548" s="18"/>
      <c r="B548" s="18"/>
      <c r="C548" s="18"/>
      <c r="D548" s="245"/>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c r="CZ548" s="18"/>
      <c r="DA548" s="18"/>
      <c r="DB548" s="18"/>
      <c r="DC548" s="18"/>
      <c r="DD548" s="18"/>
      <c r="DE548" s="18"/>
      <c r="DF548" s="18"/>
      <c r="DG548" s="18"/>
      <c r="DH548" s="18"/>
      <c r="DI548" s="18"/>
      <c r="DJ548" s="18"/>
      <c r="DK548" s="18"/>
      <c r="DL548" s="18"/>
      <c r="DM548" s="18"/>
      <c r="DN548" s="18"/>
      <c r="DO548" s="18"/>
      <c r="DP548" s="18"/>
      <c r="DQ548" s="18"/>
      <c r="DR548" s="18"/>
      <c r="DS548" s="18"/>
      <c r="DT548" s="18"/>
      <c r="DU548" s="18"/>
      <c r="DV548" s="18"/>
      <c r="DW548" s="18"/>
      <c r="DX548" s="18"/>
      <c r="DY548" s="18"/>
      <c r="DZ548" s="18"/>
      <c r="EA548" s="18"/>
      <c r="EB548" s="18"/>
      <c r="EC548" s="18"/>
      <c r="ED548" s="18"/>
      <c r="EE548" s="18"/>
      <c r="EF548" s="18"/>
      <c r="EG548" s="18"/>
      <c r="EH548" s="18"/>
      <c r="EI548" s="18"/>
      <c r="EJ548" s="18"/>
      <c r="EK548" s="18"/>
      <c r="EL548" s="18"/>
      <c r="EM548" s="18"/>
      <c r="EN548" s="18"/>
      <c r="EO548" s="18"/>
      <c r="EP548" s="18"/>
      <c r="EQ548" s="18"/>
      <c r="ER548" s="18"/>
      <c r="ES548" s="18"/>
      <c r="ET548" s="18"/>
      <c r="EU548" s="18"/>
      <c r="EV548" s="18"/>
      <c r="EW548" s="18"/>
      <c r="EX548" s="18"/>
      <c r="EY548" s="18"/>
      <c r="EZ548" s="18"/>
      <c r="FA548" s="18"/>
      <c r="FB548" s="18"/>
      <c r="FC548" s="18"/>
      <c r="FD548" s="18"/>
      <c r="FE548" s="18"/>
      <c r="FF548" s="18"/>
      <c r="FG548" s="18"/>
      <c r="FH548" s="18"/>
      <c r="FI548" s="18"/>
      <c r="FJ548" s="18"/>
      <c r="FK548" s="18"/>
      <c r="FL548" s="18"/>
      <c r="FM548" s="18"/>
      <c r="FN548" s="18"/>
      <c r="FO548" s="18"/>
      <c r="FP548" s="18"/>
      <c r="FQ548" s="18"/>
      <c r="FR548" s="18"/>
      <c r="FS548" s="18"/>
      <c r="FT548" s="18"/>
      <c r="FU548" s="18"/>
      <c r="FV548" s="18"/>
      <c r="FW548" s="18"/>
      <c r="FX548" s="18"/>
      <c r="FY548" s="18"/>
      <c r="FZ548" s="18"/>
    </row>
    <row r="549" spans="1:182" ht="15">
      <c r="A549" s="18"/>
      <c r="B549" s="18"/>
      <c r="C549" s="18"/>
      <c r="D549" s="245"/>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18"/>
      <c r="CR549" s="18"/>
      <c r="CS549" s="18"/>
      <c r="CT549" s="18"/>
      <c r="CU549" s="18"/>
      <c r="CV549" s="18"/>
      <c r="CW549" s="18"/>
      <c r="CX549" s="18"/>
      <c r="CY549" s="18"/>
      <c r="CZ549" s="18"/>
      <c r="DA549" s="18"/>
      <c r="DB549" s="18"/>
      <c r="DC549" s="18"/>
      <c r="DD549" s="18"/>
      <c r="DE549" s="18"/>
      <c r="DF549" s="18"/>
      <c r="DG549" s="18"/>
      <c r="DH549" s="18"/>
      <c r="DI549" s="18"/>
      <c r="DJ549" s="18"/>
      <c r="DK549" s="18"/>
      <c r="DL549" s="18"/>
      <c r="DM549" s="18"/>
      <c r="DN549" s="18"/>
      <c r="DO549" s="18"/>
      <c r="DP549" s="18"/>
      <c r="DQ549" s="18"/>
      <c r="DR549" s="18"/>
      <c r="DS549" s="18"/>
      <c r="DT549" s="18"/>
      <c r="DU549" s="18"/>
      <c r="DV549" s="18"/>
      <c r="DW549" s="18"/>
      <c r="DX549" s="18"/>
      <c r="DY549" s="18"/>
      <c r="DZ549" s="18"/>
      <c r="EA549" s="18"/>
      <c r="EB549" s="18"/>
      <c r="EC549" s="18"/>
      <c r="ED549" s="18"/>
      <c r="EE549" s="18"/>
      <c r="EF549" s="18"/>
      <c r="EG549" s="18"/>
      <c r="EH549" s="18"/>
      <c r="EI549" s="18"/>
      <c r="EJ549" s="18"/>
      <c r="EK549" s="18"/>
      <c r="EL549" s="18"/>
      <c r="EM549" s="18"/>
      <c r="EN549" s="18"/>
      <c r="EO549" s="18"/>
      <c r="EP549" s="18"/>
      <c r="EQ549" s="18"/>
      <c r="ER549" s="18"/>
      <c r="ES549" s="18"/>
      <c r="ET549" s="18"/>
      <c r="EU549" s="18"/>
      <c r="EV549" s="18"/>
      <c r="EW549" s="18"/>
      <c r="EX549" s="18"/>
      <c r="EY549" s="18"/>
      <c r="EZ549" s="18"/>
      <c r="FA549" s="18"/>
      <c r="FB549" s="18"/>
      <c r="FC549" s="18"/>
      <c r="FD549" s="18"/>
      <c r="FE549" s="18"/>
      <c r="FF549" s="18"/>
      <c r="FG549" s="18"/>
      <c r="FH549" s="18"/>
      <c r="FI549" s="18"/>
      <c r="FJ549" s="18"/>
      <c r="FK549" s="18"/>
      <c r="FL549" s="18"/>
      <c r="FM549" s="18"/>
      <c r="FN549" s="18"/>
      <c r="FO549" s="18"/>
      <c r="FP549" s="18"/>
      <c r="FQ549" s="18"/>
      <c r="FR549" s="18"/>
      <c r="FS549" s="18"/>
      <c r="FT549" s="18"/>
      <c r="FU549" s="18"/>
      <c r="FV549" s="18"/>
      <c r="FW549" s="18"/>
      <c r="FX549" s="18"/>
      <c r="FY549" s="18"/>
      <c r="FZ549" s="18"/>
    </row>
    <row r="550" spans="1:182" ht="15">
      <c r="A550" s="18"/>
      <c r="B550" s="18"/>
      <c r="C550" s="18"/>
      <c r="D550" s="245"/>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c r="CZ550" s="18"/>
      <c r="DA550" s="18"/>
      <c r="DB550" s="18"/>
      <c r="DC550" s="18"/>
      <c r="DD550" s="18"/>
      <c r="DE550" s="18"/>
      <c r="DF550" s="18"/>
      <c r="DG550" s="18"/>
      <c r="DH550" s="18"/>
      <c r="DI550" s="18"/>
      <c r="DJ550" s="18"/>
      <c r="DK550" s="18"/>
      <c r="DL550" s="18"/>
      <c r="DM550" s="18"/>
      <c r="DN550" s="18"/>
      <c r="DO550" s="18"/>
      <c r="DP550" s="18"/>
      <c r="DQ550" s="18"/>
      <c r="DR550" s="18"/>
      <c r="DS550" s="18"/>
      <c r="DT550" s="18"/>
      <c r="DU550" s="18"/>
      <c r="DV550" s="18"/>
      <c r="DW550" s="18"/>
      <c r="DX550" s="18"/>
      <c r="DY550" s="18"/>
      <c r="DZ550" s="18"/>
      <c r="EA550" s="18"/>
      <c r="EB550" s="18"/>
      <c r="EC550" s="18"/>
      <c r="ED550" s="18"/>
      <c r="EE550" s="18"/>
      <c r="EF550" s="18"/>
      <c r="EG550" s="18"/>
      <c r="EH550" s="18"/>
      <c r="EI550" s="18"/>
      <c r="EJ550" s="18"/>
      <c r="EK550" s="18"/>
      <c r="EL550" s="18"/>
      <c r="EM550" s="18"/>
      <c r="EN550" s="18"/>
      <c r="EO550" s="18"/>
      <c r="EP550" s="18"/>
      <c r="EQ550" s="18"/>
      <c r="ER550" s="18"/>
      <c r="ES550" s="18"/>
      <c r="ET550" s="18"/>
      <c r="EU550" s="18"/>
      <c r="EV550" s="18"/>
      <c r="EW550" s="18"/>
      <c r="EX550" s="18"/>
      <c r="EY550" s="18"/>
      <c r="EZ550" s="18"/>
      <c r="FA550" s="18"/>
      <c r="FB550" s="18"/>
      <c r="FC550" s="18"/>
      <c r="FD550" s="18"/>
      <c r="FE550" s="18"/>
      <c r="FF550" s="18"/>
      <c r="FG550" s="18"/>
      <c r="FH550" s="18"/>
      <c r="FI550" s="18"/>
      <c r="FJ550" s="18"/>
      <c r="FK550" s="18"/>
      <c r="FL550" s="18"/>
      <c r="FM550" s="18"/>
      <c r="FN550" s="18"/>
      <c r="FO550" s="18"/>
      <c r="FP550" s="18"/>
      <c r="FQ550" s="18"/>
      <c r="FR550" s="18"/>
      <c r="FS550" s="18"/>
      <c r="FT550" s="18"/>
      <c r="FU550" s="18"/>
      <c r="FV550" s="18"/>
      <c r="FW550" s="18"/>
      <c r="FX550" s="18"/>
      <c r="FY550" s="18"/>
      <c r="FZ550" s="18"/>
    </row>
    <row r="551" spans="1:182" ht="15">
      <c r="A551" s="18"/>
      <c r="B551" s="18"/>
      <c r="C551" s="18"/>
      <c r="D551" s="245"/>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c r="CY551" s="18"/>
      <c r="CZ551" s="18"/>
      <c r="DA551" s="18"/>
      <c r="DB551" s="18"/>
      <c r="DC551" s="18"/>
      <c r="DD551" s="18"/>
      <c r="DE551" s="18"/>
      <c r="DF551" s="18"/>
      <c r="DG551" s="18"/>
      <c r="DH551" s="18"/>
      <c r="DI551" s="18"/>
      <c r="DJ551" s="18"/>
      <c r="DK551" s="18"/>
      <c r="DL551" s="18"/>
      <c r="DM551" s="18"/>
      <c r="DN551" s="18"/>
      <c r="DO551" s="18"/>
      <c r="DP551" s="18"/>
      <c r="DQ551" s="18"/>
      <c r="DR551" s="18"/>
      <c r="DS551" s="18"/>
      <c r="DT551" s="18"/>
      <c r="DU551" s="18"/>
      <c r="DV551" s="18"/>
      <c r="DW551" s="18"/>
      <c r="DX551" s="18"/>
      <c r="DY551" s="18"/>
      <c r="DZ551" s="18"/>
      <c r="EA551" s="18"/>
      <c r="EB551" s="18"/>
      <c r="EC551" s="18"/>
      <c r="ED551" s="18"/>
      <c r="EE551" s="18"/>
      <c r="EF551" s="18"/>
      <c r="EG551" s="18"/>
      <c r="EH551" s="18"/>
      <c r="EI551" s="18"/>
      <c r="EJ551" s="18"/>
      <c r="EK551" s="18"/>
      <c r="EL551" s="18"/>
      <c r="EM551" s="18"/>
      <c r="EN551" s="18"/>
      <c r="EO551" s="18"/>
      <c r="EP551" s="18"/>
      <c r="EQ551" s="18"/>
      <c r="ER551" s="18"/>
      <c r="ES551" s="18"/>
      <c r="ET551" s="18"/>
      <c r="EU551" s="18"/>
      <c r="EV551" s="18"/>
      <c r="EW551" s="18"/>
      <c r="EX551" s="18"/>
      <c r="EY551" s="18"/>
      <c r="EZ551" s="18"/>
      <c r="FA551" s="18"/>
      <c r="FB551" s="18"/>
      <c r="FC551" s="18"/>
      <c r="FD551" s="18"/>
      <c r="FE551" s="18"/>
      <c r="FF551" s="18"/>
      <c r="FG551" s="18"/>
      <c r="FH551" s="18"/>
      <c r="FI551" s="18"/>
      <c r="FJ551" s="18"/>
      <c r="FK551" s="18"/>
      <c r="FL551" s="18"/>
      <c r="FM551" s="18"/>
      <c r="FN551" s="18"/>
      <c r="FO551" s="18"/>
      <c r="FP551" s="18"/>
      <c r="FQ551" s="18"/>
      <c r="FR551" s="18"/>
      <c r="FS551" s="18"/>
      <c r="FT551" s="18"/>
      <c r="FU551" s="18"/>
      <c r="FV551" s="18"/>
      <c r="FW551" s="18"/>
      <c r="FX551" s="18"/>
      <c r="FY551" s="18"/>
      <c r="FZ551" s="18"/>
    </row>
    <row r="552" spans="1:182" ht="15">
      <c r="A552" s="18"/>
      <c r="B552" s="18"/>
      <c r="C552" s="18"/>
      <c r="D552" s="245"/>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c r="CZ552" s="18"/>
      <c r="DA552" s="18"/>
      <c r="DB552" s="18"/>
      <c r="DC552" s="18"/>
      <c r="DD552" s="18"/>
      <c r="DE552" s="18"/>
      <c r="DF552" s="18"/>
      <c r="DG552" s="18"/>
      <c r="DH552" s="18"/>
      <c r="DI552" s="18"/>
      <c r="DJ552" s="18"/>
      <c r="DK552" s="18"/>
      <c r="DL552" s="18"/>
      <c r="DM552" s="18"/>
      <c r="DN552" s="18"/>
      <c r="DO552" s="18"/>
      <c r="DP552" s="18"/>
      <c r="DQ552" s="18"/>
      <c r="DR552" s="18"/>
      <c r="DS552" s="18"/>
      <c r="DT552" s="18"/>
      <c r="DU552" s="18"/>
      <c r="DV552" s="18"/>
      <c r="DW552" s="18"/>
      <c r="DX552" s="18"/>
      <c r="DY552" s="18"/>
      <c r="DZ552" s="18"/>
      <c r="EA552" s="18"/>
      <c r="EB552" s="18"/>
      <c r="EC552" s="18"/>
      <c r="ED552" s="18"/>
      <c r="EE552" s="18"/>
      <c r="EF552" s="18"/>
      <c r="EG552" s="18"/>
      <c r="EH552" s="18"/>
      <c r="EI552" s="18"/>
      <c r="EJ552" s="18"/>
      <c r="EK552" s="18"/>
      <c r="EL552" s="18"/>
      <c r="EM552" s="18"/>
      <c r="EN552" s="18"/>
      <c r="EO552" s="18"/>
      <c r="EP552" s="18"/>
      <c r="EQ552" s="18"/>
      <c r="ER552" s="18"/>
      <c r="ES552" s="18"/>
      <c r="ET552" s="18"/>
      <c r="EU552" s="18"/>
      <c r="EV552" s="18"/>
      <c r="EW552" s="18"/>
      <c r="EX552" s="18"/>
      <c r="EY552" s="18"/>
      <c r="EZ552" s="18"/>
      <c r="FA552" s="18"/>
      <c r="FB552" s="18"/>
      <c r="FC552" s="18"/>
      <c r="FD552" s="18"/>
      <c r="FE552" s="18"/>
      <c r="FF552" s="18"/>
      <c r="FG552" s="18"/>
      <c r="FH552" s="18"/>
      <c r="FI552" s="18"/>
      <c r="FJ552" s="18"/>
      <c r="FK552" s="18"/>
      <c r="FL552" s="18"/>
      <c r="FM552" s="18"/>
      <c r="FN552" s="18"/>
      <c r="FO552" s="18"/>
      <c r="FP552" s="18"/>
      <c r="FQ552" s="18"/>
      <c r="FR552" s="18"/>
      <c r="FS552" s="18"/>
      <c r="FT552" s="18"/>
      <c r="FU552" s="18"/>
      <c r="FV552" s="18"/>
      <c r="FW552" s="18"/>
      <c r="FX552" s="18"/>
      <c r="FY552" s="18"/>
      <c r="FZ552" s="18"/>
    </row>
    <row r="553" spans="1:182" ht="15">
      <c r="A553" s="18"/>
      <c r="B553" s="18"/>
      <c r="C553" s="18"/>
      <c r="D553" s="245"/>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c r="CY553" s="18"/>
      <c r="CZ553" s="18"/>
      <c r="DA553" s="18"/>
      <c r="DB553" s="18"/>
      <c r="DC553" s="18"/>
      <c r="DD553" s="18"/>
      <c r="DE553" s="18"/>
      <c r="DF553" s="18"/>
      <c r="DG553" s="18"/>
      <c r="DH553" s="18"/>
      <c r="DI553" s="18"/>
      <c r="DJ553" s="18"/>
      <c r="DK553" s="18"/>
      <c r="DL553" s="18"/>
      <c r="DM553" s="18"/>
      <c r="DN553" s="18"/>
      <c r="DO553" s="18"/>
      <c r="DP553" s="18"/>
      <c r="DQ553" s="18"/>
      <c r="DR553" s="18"/>
      <c r="DS553" s="18"/>
      <c r="DT553" s="18"/>
      <c r="DU553" s="18"/>
      <c r="DV553" s="18"/>
      <c r="DW553" s="18"/>
      <c r="DX553" s="18"/>
      <c r="DY553" s="18"/>
      <c r="DZ553" s="18"/>
      <c r="EA553" s="18"/>
      <c r="EB553" s="18"/>
      <c r="EC553" s="18"/>
      <c r="ED553" s="18"/>
      <c r="EE553" s="18"/>
      <c r="EF553" s="18"/>
      <c r="EG553" s="18"/>
      <c r="EH553" s="18"/>
      <c r="EI553" s="18"/>
      <c r="EJ553" s="18"/>
      <c r="EK553" s="18"/>
      <c r="EL553" s="18"/>
      <c r="EM553" s="18"/>
      <c r="EN553" s="18"/>
      <c r="EO553" s="18"/>
      <c r="EP553" s="18"/>
      <c r="EQ553" s="18"/>
      <c r="ER553" s="18"/>
      <c r="ES553" s="18"/>
      <c r="ET553" s="18"/>
      <c r="EU553" s="18"/>
      <c r="EV553" s="18"/>
      <c r="EW553" s="18"/>
      <c r="EX553" s="18"/>
      <c r="EY553" s="18"/>
      <c r="EZ553" s="18"/>
      <c r="FA553" s="18"/>
      <c r="FB553" s="18"/>
      <c r="FC553" s="18"/>
      <c r="FD553" s="18"/>
      <c r="FE553" s="18"/>
      <c r="FF553" s="18"/>
      <c r="FG553" s="18"/>
      <c r="FH553" s="18"/>
      <c r="FI553" s="18"/>
      <c r="FJ553" s="18"/>
      <c r="FK553" s="18"/>
      <c r="FL553" s="18"/>
      <c r="FM553" s="18"/>
      <c r="FN553" s="18"/>
      <c r="FO553" s="18"/>
      <c r="FP553" s="18"/>
      <c r="FQ553" s="18"/>
      <c r="FR553" s="18"/>
      <c r="FS553" s="18"/>
      <c r="FT553" s="18"/>
      <c r="FU553" s="18"/>
      <c r="FV553" s="18"/>
      <c r="FW553" s="18"/>
      <c r="FX553" s="18"/>
      <c r="FY553" s="18"/>
      <c r="FZ553" s="18"/>
    </row>
    <row r="554" spans="1:182" ht="15">
      <c r="A554" s="18"/>
      <c r="B554" s="18"/>
      <c r="C554" s="18"/>
      <c r="D554" s="245"/>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c r="CM554" s="18"/>
      <c r="CN554" s="18"/>
      <c r="CO554" s="18"/>
      <c r="CP554" s="18"/>
      <c r="CQ554" s="18"/>
      <c r="CR554" s="18"/>
      <c r="CS554" s="18"/>
      <c r="CT554" s="18"/>
      <c r="CU554" s="18"/>
      <c r="CV554" s="18"/>
      <c r="CW554" s="18"/>
      <c r="CX554" s="18"/>
      <c r="CY554" s="18"/>
      <c r="CZ554" s="18"/>
      <c r="DA554" s="18"/>
      <c r="DB554" s="18"/>
      <c r="DC554" s="18"/>
      <c r="DD554" s="18"/>
      <c r="DE554" s="18"/>
      <c r="DF554" s="18"/>
      <c r="DG554" s="18"/>
      <c r="DH554" s="18"/>
      <c r="DI554" s="18"/>
      <c r="DJ554" s="18"/>
      <c r="DK554" s="18"/>
      <c r="DL554" s="18"/>
      <c r="DM554" s="18"/>
      <c r="DN554" s="18"/>
      <c r="DO554" s="18"/>
      <c r="DP554" s="18"/>
      <c r="DQ554" s="18"/>
      <c r="DR554" s="18"/>
      <c r="DS554" s="18"/>
      <c r="DT554" s="18"/>
      <c r="DU554" s="18"/>
      <c r="DV554" s="18"/>
      <c r="DW554" s="18"/>
      <c r="DX554" s="18"/>
      <c r="DY554" s="18"/>
      <c r="DZ554" s="18"/>
      <c r="EA554" s="18"/>
      <c r="EB554" s="18"/>
      <c r="EC554" s="18"/>
      <c r="ED554" s="18"/>
      <c r="EE554" s="18"/>
      <c r="EF554" s="18"/>
      <c r="EG554" s="18"/>
      <c r="EH554" s="18"/>
      <c r="EI554" s="18"/>
      <c r="EJ554" s="18"/>
      <c r="EK554" s="18"/>
      <c r="EL554" s="18"/>
      <c r="EM554" s="18"/>
      <c r="EN554" s="18"/>
      <c r="EO554" s="18"/>
      <c r="EP554" s="18"/>
      <c r="EQ554" s="18"/>
      <c r="ER554" s="18"/>
      <c r="ES554" s="18"/>
      <c r="ET554" s="18"/>
      <c r="EU554" s="18"/>
      <c r="EV554" s="18"/>
      <c r="EW554" s="18"/>
      <c r="EX554" s="18"/>
      <c r="EY554" s="18"/>
      <c r="EZ554" s="18"/>
      <c r="FA554" s="18"/>
      <c r="FB554" s="18"/>
      <c r="FC554" s="18"/>
      <c r="FD554" s="18"/>
      <c r="FE554" s="18"/>
      <c r="FF554" s="18"/>
      <c r="FG554" s="18"/>
      <c r="FH554" s="18"/>
      <c r="FI554" s="18"/>
      <c r="FJ554" s="18"/>
      <c r="FK554" s="18"/>
      <c r="FL554" s="18"/>
      <c r="FM554" s="18"/>
      <c r="FN554" s="18"/>
      <c r="FO554" s="18"/>
      <c r="FP554" s="18"/>
      <c r="FQ554" s="18"/>
      <c r="FR554" s="18"/>
      <c r="FS554" s="18"/>
      <c r="FT554" s="18"/>
      <c r="FU554" s="18"/>
      <c r="FV554" s="18"/>
      <c r="FW554" s="18"/>
      <c r="FX554" s="18"/>
      <c r="FY554" s="18"/>
      <c r="FZ554" s="18"/>
    </row>
    <row r="555" spans="1:182" ht="15">
      <c r="A555" s="18"/>
      <c r="B555" s="18"/>
      <c r="C555" s="18"/>
      <c r="D555" s="245"/>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c r="CZ555" s="18"/>
      <c r="DA555" s="18"/>
      <c r="DB555" s="18"/>
      <c r="DC555" s="18"/>
      <c r="DD555" s="18"/>
      <c r="DE555" s="18"/>
      <c r="DF555" s="18"/>
      <c r="DG555" s="18"/>
      <c r="DH555" s="18"/>
      <c r="DI555" s="18"/>
      <c r="DJ555" s="18"/>
      <c r="DK555" s="18"/>
      <c r="DL555" s="18"/>
      <c r="DM555" s="18"/>
      <c r="DN555" s="18"/>
      <c r="DO555" s="18"/>
      <c r="DP555" s="18"/>
      <c r="DQ555" s="18"/>
      <c r="DR555" s="18"/>
      <c r="DS555" s="18"/>
      <c r="DT555" s="18"/>
      <c r="DU555" s="18"/>
      <c r="DV555" s="18"/>
      <c r="DW555" s="18"/>
      <c r="DX555" s="18"/>
      <c r="DY555" s="18"/>
      <c r="DZ555" s="18"/>
      <c r="EA555" s="18"/>
      <c r="EB555" s="18"/>
      <c r="EC555" s="18"/>
      <c r="ED555" s="18"/>
      <c r="EE555" s="18"/>
      <c r="EF555" s="18"/>
      <c r="EG555" s="18"/>
      <c r="EH555" s="18"/>
      <c r="EI555" s="18"/>
      <c r="EJ555" s="18"/>
      <c r="EK555" s="18"/>
      <c r="EL555" s="18"/>
      <c r="EM555" s="18"/>
      <c r="EN555" s="18"/>
      <c r="EO555" s="18"/>
      <c r="EP555" s="18"/>
      <c r="EQ555" s="18"/>
      <c r="ER555" s="18"/>
      <c r="ES555" s="18"/>
      <c r="ET555" s="18"/>
      <c r="EU555" s="18"/>
      <c r="EV555" s="18"/>
      <c r="EW555" s="18"/>
      <c r="EX555" s="18"/>
      <c r="EY555" s="18"/>
      <c r="EZ555" s="18"/>
      <c r="FA555" s="18"/>
      <c r="FB555" s="18"/>
      <c r="FC555" s="18"/>
      <c r="FD555" s="18"/>
      <c r="FE555" s="18"/>
      <c r="FF555" s="18"/>
      <c r="FG555" s="18"/>
      <c r="FH555" s="18"/>
      <c r="FI555" s="18"/>
      <c r="FJ555" s="18"/>
      <c r="FK555" s="18"/>
      <c r="FL555" s="18"/>
      <c r="FM555" s="18"/>
      <c r="FN555" s="18"/>
      <c r="FO555" s="18"/>
      <c r="FP555" s="18"/>
      <c r="FQ555" s="18"/>
      <c r="FR555" s="18"/>
      <c r="FS555" s="18"/>
      <c r="FT555" s="18"/>
      <c r="FU555" s="18"/>
      <c r="FV555" s="18"/>
      <c r="FW555" s="18"/>
      <c r="FX555" s="18"/>
      <c r="FY555" s="18"/>
      <c r="FZ555" s="18"/>
    </row>
    <row r="556" spans="1:182" ht="15">
      <c r="A556" s="18"/>
      <c r="B556" s="18"/>
      <c r="C556" s="18"/>
      <c r="D556" s="245"/>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c r="CZ556" s="18"/>
      <c r="DA556" s="18"/>
      <c r="DB556" s="18"/>
      <c r="DC556" s="18"/>
      <c r="DD556" s="18"/>
      <c r="DE556" s="18"/>
      <c r="DF556" s="18"/>
      <c r="DG556" s="18"/>
      <c r="DH556" s="18"/>
      <c r="DI556" s="18"/>
      <c r="DJ556" s="18"/>
      <c r="DK556" s="18"/>
      <c r="DL556" s="18"/>
      <c r="DM556" s="18"/>
      <c r="DN556" s="18"/>
      <c r="DO556" s="18"/>
      <c r="DP556" s="18"/>
      <c r="DQ556" s="18"/>
      <c r="DR556" s="18"/>
      <c r="DS556" s="18"/>
      <c r="DT556" s="18"/>
      <c r="DU556" s="18"/>
      <c r="DV556" s="18"/>
      <c r="DW556" s="18"/>
      <c r="DX556" s="18"/>
      <c r="DY556" s="18"/>
      <c r="DZ556" s="18"/>
      <c r="EA556" s="18"/>
      <c r="EB556" s="18"/>
      <c r="EC556" s="18"/>
      <c r="ED556" s="18"/>
      <c r="EE556" s="18"/>
      <c r="EF556" s="18"/>
      <c r="EG556" s="18"/>
      <c r="EH556" s="18"/>
      <c r="EI556" s="18"/>
      <c r="EJ556" s="18"/>
      <c r="EK556" s="18"/>
      <c r="EL556" s="18"/>
      <c r="EM556" s="18"/>
      <c r="EN556" s="18"/>
      <c r="EO556" s="18"/>
      <c r="EP556" s="18"/>
      <c r="EQ556" s="18"/>
      <c r="ER556" s="18"/>
      <c r="ES556" s="18"/>
      <c r="ET556" s="18"/>
      <c r="EU556" s="18"/>
      <c r="EV556" s="18"/>
      <c r="EW556" s="18"/>
      <c r="EX556" s="18"/>
      <c r="EY556" s="18"/>
      <c r="EZ556" s="18"/>
      <c r="FA556" s="18"/>
      <c r="FB556" s="18"/>
      <c r="FC556" s="18"/>
      <c r="FD556" s="18"/>
      <c r="FE556" s="18"/>
      <c r="FF556" s="18"/>
      <c r="FG556" s="18"/>
      <c r="FH556" s="18"/>
      <c r="FI556" s="18"/>
      <c r="FJ556" s="18"/>
      <c r="FK556" s="18"/>
      <c r="FL556" s="18"/>
      <c r="FM556" s="18"/>
      <c r="FN556" s="18"/>
      <c r="FO556" s="18"/>
      <c r="FP556" s="18"/>
      <c r="FQ556" s="18"/>
      <c r="FR556" s="18"/>
      <c r="FS556" s="18"/>
      <c r="FT556" s="18"/>
      <c r="FU556" s="18"/>
      <c r="FV556" s="18"/>
      <c r="FW556" s="18"/>
      <c r="FX556" s="18"/>
      <c r="FY556" s="18"/>
      <c r="FZ556" s="18"/>
    </row>
    <row r="557" spans="1:182" ht="15">
      <c r="A557" s="18"/>
      <c r="B557" s="18"/>
      <c r="C557" s="18"/>
      <c r="D557" s="245"/>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c r="CY557" s="18"/>
      <c r="CZ557" s="18"/>
      <c r="DA557" s="18"/>
      <c r="DB557" s="18"/>
      <c r="DC557" s="18"/>
      <c r="DD557" s="18"/>
      <c r="DE557" s="18"/>
      <c r="DF557" s="18"/>
      <c r="DG557" s="18"/>
      <c r="DH557" s="18"/>
      <c r="DI557" s="18"/>
      <c r="DJ557" s="18"/>
      <c r="DK557" s="18"/>
      <c r="DL557" s="18"/>
      <c r="DM557" s="18"/>
      <c r="DN557" s="18"/>
      <c r="DO557" s="18"/>
      <c r="DP557" s="18"/>
      <c r="DQ557" s="18"/>
      <c r="DR557" s="18"/>
      <c r="DS557" s="18"/>
      <c r="DT557" s="18"/>
      <c r="DU557" s="18"/>
      <c r="DV557" s="18"/>
      <c r="DW557" s="18"/>
      <c r="DX557" s="18"/>
      <c r="DY557" s="18"/>
      <c r="DZ557" s="18"/>
      <c r="EA557" s="18"/>
      <c r="EB557" s="18"/>
      <c r="EC557" s="18"/>
      <c r="ED557" s="18"/>
      <c r="EE557" s="18"/>
      <c r="EF557" s="18"/>
      <c r="EG557" s="18"/>
      <c r="EH557" s="18"/>
      <c r="EI557" s="18"/>
      <c r="EJ557" s="18"/>
      <c r="EK557" s="18"/>
      <c r="EL557" s="18"/>
      <c r="EM557" s="18"/>
      <c r="EN557" s="18"/>
      <c r="EO557" s="18"/>
      <c r="EP557" s="18"/>
      <c r="EQ557" s="18"/>
      <c r="ER557" s="18"/>
      <c r="ES557" s="18"/>
      <c r="ET557" s="18"/>
      <c r="EU557" s="18"/>
      <c r="EV557" s="18"/>
      <c r="EW557" s="18"/>
      <c r="EX557" s="18"/>
      <c r="EY557" s="18"/>
      <c r="EZ557" s="18"/>
      <c r="FA557" s="18"/>
      <c r="FB557" s="18"/>
      <c r="FC557" s="18"/>
      <c r="FD557" s="18"/>
      <c r="FE557" s="18"/>
      <c r="FF557" s="18"/>
      <c r="FG557" s="18"/>
      <c r="FH557" s="18"/>
      <c r="FI557" s="18"/>
      <c r="FJ557" s="18"/>
      <c r="FK557" s="18"/>
      <c r="FL557" s="18"/>
      <c r="FM557" s="18"/>
      <c r="FN557" s="18"/>
      <c r="FO557" s="18"/>
      <c r="FP557" s="18"/>
      <c r="FQ557" s="18"/>
      <c r="FR557" s="18"/>
      <c r="FS557" s="18"/>
      <c r="FT557" s="18"/>
      <c r="FU557" s="18"/>
      <c r="FV557" s="18"/>
      <c r="FW557" s="18"/>
      <c r="FX557" s="18"/>
      <c r="FY557" s="18"/>
      <c r="FZ557" s="18"/>
    </row>
    <row r="558" spans="1:182" ht="15">
      <c r="A558" s="18"/>
      <c r="B558" s="18"/>
      <c r="C558" s="18"/>
      <c r="D558" s="245"/>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c r="CZ558" s="18"/>
      <c r="DA558" s="18"/>
      <c r="DB558" s="18"/>
      <c r="DC558" s="18"/>
      <c r="DD558" s="18"/>
      <c r="DE558" s="18"/>
      <c r="DF558" s="18"/>
      <c r="DG558" s="18"/>
      <c r="DH558" s="18"/>
      <c r="DI558" s="18"/>
      <c r="DJ558" s="18"/>
      <c r="DK558" s="18"/>
      <c r="DL558" s="18"/>
      <c r="DM558" s="18"/>
      <c r="DN558" s="18"/>
      <c r="DO558" s="18"/>
      <c r="DP558" s="18"/>
      <c r="DQ558" s="18"/>
      <c r="DR558" s="18"/>
      <c r="DS558" s="18"/>
      <c r="DT558" s="18"/>
      <c r="DU558" s="18"/>
      <c r="DV558" s="18"/>
      <c r="DW558" s="18"/>
      <c r="DX558" s="18"/>
      <c r="DY558" s="18"/>
      <c r="DZ558" s="18"/>
      <c r="EA558" s="18"/>
      <c r="EB558" s="18"/>
      <c r="EC558" s="18"/>
      <c r="ED558" s="18"/>
      <c r="EE558" s="18"/>
      <c r="EF558" s="18"/>
      <c r="EG558" s="18"/>
      <c r="EH558" s="18"/>
      <c r="EI558" s="18"/>
      <c r="EJ558" s="18"/>
      <c r="EK558" s="18"/>
      <c r="EL558" s="18"/>
      <c r="EM558" s="18"/>
      <c r="EN558" s="18"/>
      <c r="EO558" s="18"/>
      <c r="EP558" s="18"/>
      <c r="EQ558" s="18"/>
      <c r="ER558" s="18"/>
      <c r="ES558" s="18"/>
      <c r="ET558" s="18"/>
      <c r="EU558" s="18"/>
      <c r="EV558" s="18"/>
      <c r="EW558" s="18"/>
      <c r="EX558" s="18"/>
      <c r="EY558" s="18"/>
      <c r="EZ558" s="18"/>
      <c r="FA558" s="18"/>
      <c r="FB558" s="18"/>
      <c r="FC558" s="18"/>
      <c r="FD558" s="18"/>
      <c r="FE558" s="18"/>
      <c r="FF558" s="18"/>
      <c r="FG558" s="18"/>
      <c r="FH558" s="18"/>
      <c r="FI558" s="18"/>
      <c r="FJ558" s="18"/>
      <c r="FK558" s="18"/>
      <c r="FL558" s="18"/>
      <c r="FM558" s="18"/>
      <c r="FN558" s="18"/>
      <c r="FO558" s="18"/>
      <c r="FP558" s="18"/>
      <c r="FQ558" s="18"/>
      <c r="FR558" s="18"/>
      <c r="FS558" s="18"/>
      <c r="FT558" s="18"/>
      <c r="FU558" s="18"/>
      <c r="FV558" s="18"/>
      <c r="FW558" s="18"/>
      <c r="FX558" s="18"/>
      <c r="FY558" s="18"/>
      <c r="FZ558" s="18"/>
    </row>
    <row r="559" spans="1:182" ht="15">
      <c r="A559" s="18"/>
      <c r="B559" s="18"/>
      <c r="C559" s="18"/>
      <c r="D559" s="245"/>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c r="CM559" s="18"/>
      <c r="CN559" s="18"/>
      <c r="CO559" s="18"/>
      <c r="CP559" s="18"/>
      <c r="CQ559" s="18"/>
      <c r="CR559" s="18"/>
      <c r="CS559" s="18"/>
      <c r="CT559" s="18"/>
      <c r="CU559" s="18"/>
      <c r="CV559" s="18"/>
      <c r="CW559" s="18"/>
      <c r="CX559" s="18"/>
      <c r="CY559" s="18"/>
      <c r="CZ559" s="18"/>
      <c r="DA559" s="18"/>
      <c r="DB559" s="18"/>
      <c r="DC559" s="18"/>
      <c r="DD559" s="18"/>
      <c r="DE559" s="18"/>
      <c r="DF559" s="18"/>
      <c r="DG559" s="18"/>
      <c r="DH559" s="18"/>
      <c r="DI559" s="18"/>
      <c r="DJ559" s="18"/>
      <c r="DK559" s="18"/>
      <c r="DL559" s="18"/>
      <c r="DM559" s="18"/>
      <c r="DN559" s="18"/>
      <c r="DO559" s="18"/>
      <c r="DP559" s="18"/>
      <c r="DQ559" s="18"/>
      <c r="DR559" s="18"/>
      <c r="DS559" s="18"/>
      <c r="DT559" s="18"/>
      <c r="DU559" s="18"/>
      <c r="DV559" s="18"/>
      <c r="DW559" s="18"/>
      <c r="DX559" s="18"/>
      <c r="DY559" s="18"/>
      <c r="DZ559" s="18"/>
      <c r="EA559" s="18"/>
      <c r="EB559" s="18"/>
      <c r="EC559" s="18"/>
      <c r="ED559" s="18"/>
      <c r="EE559" s="18"/>
      <c r="EF559" s="18"/>
      <c r="EG559" s="18"/>
      <c r="EH559" s="18"/>
      <c r="EI559" s="18"/>
      <c r="EJ559" s="18"/>
      <c r="EK559" s="18"/>
      <c r="EL559" s="18"/>
      <c r="EM559" s="18"/>
      <c r="EN559" s="18"/>
      <c r="EO559" s="18"/>
      <c r="EP559" s="18"/>
      <c r="EQ559" s="18"/>
      <c r="ER559" s="18"/>
      <c r="ES559" s="18"/>
      <c r="ET559" s="18"/>
      <c r="EU559" s="18"/>
      <c r="EV559" s="18"/>
      <c r="EW559" s="18"/>
      <c r="EX559" s="18"/>
      <c r="EY559" s="18"/>
      <c r="EZ559" s="18"/>
      <c r="FA559" s="18"/>
      <c r="FB559" s="18"/>
      <c r="FC559" s="18"/>
      <c r="FD559" s="18"/>
      <c r="FE559" s="18"/>
      <c r="FF559" s="18"/>
      <c r="FG559" s="18"/>
      <c r="FH559" s="18"/>
      <c r="FI559" s="18"/>
      <c r="FJ559" s="18"/>
      <c r="FK559" s="18"/>
      <c r="FL559" s="18"/>
      <c r="FM559" s="18"/>
      <c r="FN559" s="18"/>
      <c r="FO559" s="18"/>
      <c r="FP559" s="18"/>
      <c r="FQ559" s="18"/>
      <c r="FR559" s="18"/>
      <c r="FS559" s="18"/>
      <c r="FT559" s="18"/>
      <c r="FU559" s="18"/>
      <c r="FV559" s="18"/>
      <c r="FW559" s="18"/>
      <c r="FX559" s="18"/>
      <c r="FY559" s="18"/>
      <c r="FZ559" s="18"/>
    </row>
    <row r="560" spans="1:182" ht="15">
      <c r="A560" s="18"/>
      <c r="B560" s="18"/>
      <c r="C560" s="18"/>
      <c r="D560" s="245"/>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18"/>
      <c r="CR560" s="18"/>
      <c r="CS560" s="18"/>
      <c r="CT560" s="18"/>
      <c r="CU560" s="18"/>
      <c r="CV560" s="18"/>
      <c r="CW560" s="18"/>
      <c r="CX560" s="18"/>
      <c r="CY560" s="18"/>
      <c r="CZ560" s="18"/>
      <c r="DA560" s="18"/>
      <c r="DB560" s="18"/>
      <c r="DC560" s="18"/>
      <c r="DD560" s="18"/>
      <c r="DE560" s="18"/>
      <c r="DF560" s="18"/>
      <c r="DG560" s="18"/>
      <c r="DH560" s="18"/>
      <c r="DI560" s="18"/>
      <c r="DJ560" s="18"/>
      <c r="DK560" s="18"/>
      <c r="DL560" s="18"/>
      <c r="DM560" s="18"/>
      <c r="DN560" s="18"/>
      <c r="DO560" s="18"/>
      <c r="DP560" s="18"/>
      <c r="DQ560" s="18"/>
      <c r="DR560" s="18"/>
      <c r="DS560" s="18"/>
      <c r="DT560" s="18"/>
      <c r="DU560" s="18"/>
      <c r="DV560" s="18"/>
      <c r="DW560" s="18"/>
      <c r="DX560" s="18"/>
      <c r="DY560" s="18"/>
      <c r="DZ560" s="18"/>
      <c r="EA560" s="18"/>
      <c r="EB560" s="18"/>
      <c r="EC560" s="18"/>
      <c r="ED560" s="18"/>
      <c r="EE560" s="18"/>
      <c r="EF560" s="18"/>
      <c r="EG560" s="18"/>
      <c r="EH560" s="18"/>
      <c r="EI560" s="18"/>
      <c r="EJ560" s="18"/>
      <c r="EK560" s="18"/>
      <c r="EL560" s="18"/>
      <c r="EM560" s="18"/>
      <c r="EN560" s="18"/>
      <c r="EO560" s="18"/>
      <c r="EP560" s="18"/>
      <c r="EQ560" s="18"/>
      <c r="ER560" s="18"/>
      <c r="ES560" s="18"/>
      <c r="ET560" s="18"/>
      <c r="EU560" s="18"/>
      <c r="EV560" s="18"/>
      <c r="EW560" s="18"/>
      <c r="EX560" s="18"/>
      <c r="EY560" s="18"/>
      <c r="EZ560" s="18"/>
      <c r="FA560" s="18"/>
      <c r="FB560" s="18"/>
      <c r="FC560" s="18"/>
      <c r="FD560" s="18"/>
      <c r="FE560" s="18"/>
      <c r="FF560" s="18"/>
      <c r="FG560" s="18"/>
      <c r="FH560" s="18"/>
      <c r="FI560" s="18"/>
      <c r="FJ560" s="18"/>
      <c r="FK560" s="18"/>
      <c r="FL560" s="18"/>
      <c r="FM560" s="18"/>
      <c r="FN560" s="18"/>
      <c r="FO560" s="18"/>
      <c r="FP560" s="18"/>
      <c r="FQ560" s="18"/>
      <c r="FR560" s="18"/>
      <c r="FS560" s="18"/>
      <c r="FT560" s="18"/>
      <c r="FU560" s="18"/>
      <c r="FV560" s="18"/>
      <c r="FW560" s="18"/>
      <c r="FX560" s="18"/>
      <c r="FY560" s="18"/>
      <c r="FZ560" s="18"/>
    </row>
    <row r="561" spans="1:182" ht="15">
      <c r="A561" s="18"/>
      <c r="B561" s="18"/>
      <c r="C561" s="18"/>
      <c r="D561" s="245"/>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c r="CY561" s="18"/>
      <c r="CZ561" s="18"/>
      <c r="DA561" s="18"/>
      <c r="DB561" s="18"/>
      <c r="DC561" s="18"/>
      <c r="DD561" s="18"/>
      <c r="DE561" s="18"/>
      <c r="DF561" s="18"/>
      <c r="DG561" s="18"/>
      <c r="DH561" s="18"/>
      <c r="DI561" s="18"/>
      <c r="DJ561" s="18"/>
      <c r="DK561" s="18"/>
      <c r="DL561" s="18"/>
      <c r="DM561" s="18"/>
      <c r="DN561" s="18"/>
      <c r="DO561" s="18"/>
      <c r="DP561" s="18"/>
      <c r="DQ561" s="18"/>
      <c r="DR561" s="18"/>
      <c r="DS561" s="18"/>
      <c r="DT561" s="18"/>
      <c r="DU561" s="18"/>
      <c r="DV561" s="18"/>
      <c r="DW561" s="18"/>
      <c r="DX561" s="18"/>
      <c r="DY561" s="18"/>
      <c r="DZ561" s="18"/>
      <c r="EA561" s="18"/>
      <c r="EB561" s="18"/>
      <c r="EC561" s="18"/>
      <c r="ED561" s="18"/>
      <c r="EE561" s="18"/>
      <c r="EF561" s="18"/>
      <c r="EG561" s="18"/>
      <c r="EH561" s="18"/>
      <c r="EI561" s="18"/>
      <c r="EJ561" s="18"/>
      <c r="EK561" s="18"/>
      <c r="EL561" s="18"/>
      <c r="EM561" s="18"/>
      <c r="EN561" s="18"/>
      <c r="EO561" s="18"/>
      <c r="EP561" s="18"/>
      <c r="EQ561" s="18"/>
      <c r="ER561" s="18"/>
      <c r="ES561" s="18"/>
      <c r="ET561" s="18"/>
      <c r="EU561" s="18"/>
      <c r="EV561" s="18"/>
      <c r="EW561" s="18"/>
      <c r="EX561" s="18"/>
      <c r="EY561" s="18"/>
      <c r="EZ561" s="18"/>
      <c r="FA561" s="18"/>
      <c r="FB561" s="18"/>
      <c r="FC561" s="18"/>
      <c r="FD561" s="18"/>
      <c r="FE561" s="18"/>
      <c r="FF561" s="18"/>
      <c r="FG561" s="18"/>
      <c r="FH561" s="18"/>
      <c r="FI561" s="18"/>
      <c r="FJ561" s="18"/>
      <c r="FK561" s="18"/>
      <c r="FL561" s="18"/>
      <c r="FM561" s="18"/>
      <c r="FN561" s="18"/>
      <c r="FO561" s="18"/>
      <c r="FP561" s="18"/>
      <c r="FQ561" s="18"/>
      <c r="FR561" s="18"/>
      <c r="FS561" s="18"/>
      <c r="FT561" s="18"/>
      <c r="FU561" s="18"/>
      <c r="FV561" s="18"/>
      <c r="FW561" s="18"/>
      <c r="FX561" s="18"/>
      <c r="FY561" s="18"/>
      <c r="FZ561" s="18"/>
    </row>
    <row r="562" spans="1:182" ht="15">
      <c r="A562" s="18"/>
      <c r="B562" s="18"/>
      <c r="C562" s="18"/>
      <c r="D562" s="245"/>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c r="CM562" s="18"/>
      <c r="CN562" s="18"/>
      <c r="CO562" s="18"/>
      <c r="CP562" s="18"/>
      <c r="CQ562" s="18"/>
      <c r="CR562" s="18"/>
      <c r="CS562" s="18"/>
      <c r="CT562" s="18"/>
      <c r="CU562" s="18"/>
      <c r="CV562" s="18"/>
      <c r="CW562" s="18"/>
      <c r="CX562" s="18"/>
      <c r="CY562" s="18"/>
      <c r="CZ562" s="18"/>
      <c r="DA562" s="18"/>
      <c r="DB562" s="18"/>
      <c r="DC562" s="18"/>
      <c r="DD562" s="18"/>
      <c r="DE562" s="18"/>
      <c r="DF562" s="18"/>
      <c r="DG562" s="18"/>
      <c r="DH562" s="18"/>
      <c r="DI562" s="18"/>
      <c r="DJ562" s="18"/>
      <c r="DK562" s="18"/>
      <c r="DL562" s="18"/>
      <c r="DM562" s="18"/>
      <c r="DN562" s="18"/>
      <c r="DO562" s="18"/>
      <c r="DP562" s="18"/>
      <c r="DQ562" s="18"/>
      <c r="DR562" s="18"/>
      <c r="DS562" s="18"/>
      <c r="DT562" s="18"/>
      <c r="DU562" s="18"/>
      <c r="DV562" s="18"/>
      <c r="DW562" s="18"/>
      <c r="DX562" s="18"/>
      <c r="DY562" s="18"/>
      <c r="DZ562" s="18"/>
      <c r="EA562" s="18"/>
      <c r="EB562" s="18"/>
      <c r="EC562" s="18"/>
      <c r="ED562" s="18"/>
      <c r="EE562" s="18"/>
      <c r="EF562" s="18"/>
      <c r="EG562" s="18"/>
      <c r="EH562" s="18"/>
      <c r="EI562" s="18"/>
      <c r="EJ562" s="18"/>
      <c r="EK562" s="18"/>
      <c r="EL562" s="18"/>
      <c r="EM562" s="18"/>
      <c r="EN562" s="18"/>
      <c r="EO562" s="18"/>
      <c r="EP562" s="18"/>
      <c r="EQ562" s="18"/>
      <c r="ER562" s="18"/>
      <c r="ES562" s="18"/>
      <c r="ET562" s="18"/>
      <c r="EU562" s="18"/>
      <c r="EV562" s="18"/>
      <c r="EW562" s="18"/>
      <c r="EX562" s="18"/>
      <c r="EY562" s="18"/>
      <c r="EZ562" s="18"/>
      <c r="FA562" s="18"/>
      <c r="FB562" s="18"/>
      <c r="FC562" s="18"/>
      <c r="FD562" s="18"/>
      <c r="FE562" s="18"/>
      <c r="FF562" s="18"/>
      <c r="FG562" s="18"/>
      <c r="FH562" s="18"/>
      <c r="FI562" s="18"/>
      <c r="FJ562" s="18"/>
      <c r="FK562" s="18"/>
      <c r="FL562" s="18"/>
      <c r="FM562" s="18"/>
      <c r="FN562" s="18"/>
      <c r="FO562" s="18"/>
      <c r="FP562" s="18"/>
      <c r="FQ562" s="18"/>
      <c r="FR562" s="18"/>
      <c r="FS562" s="18"/>
      <c r="FT562" s="18"/>
      <c r="FU562" s="18"/>
      <c r="FV562" s="18"/>
      <c r="FW562" s="18"/>
      <c r="FX562" s="18"/>
      <c r="FY562" s="18"/>
      <c r="FZ562" s="18"/>
    </row>
    <row r="563" spans="1:182" ht="15">
      <c r="A563" s="18"/>
      <c r="B563" s="18"/>
      <c r="C563" s="18"/>
      <c r="D563" s="245"/>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c r="CM563" s="18"/>
      <c r="CN563" s="18"/>
      <c r="CO563" s="18"/>
      <c r="CP563" s="18"/>
      <c r="CQ563" s="18"/>
      <c r="CR563" s="18"/>
      <c r="CS563" s="18"/>
      <c r="CT563" s="18"/>
      <c r="CU563" s="18"/>
      <c r="CV563" s="18"/>
      <c r="CW563" s="18"/>
      <c r="CX563" s="18"/>
      <c r="CY563" s="18"/>
      <c r="CZ563" s="18"/>
      <c r="DA563" s="18"/>
      <c r="DB563" s="18"/>
      <c r="DC563" s="18"/>
      <c r="DD563" s="18"/>
      <c r="DE563" s="18"/>
      <c r="DF563" s="18"/>
      <c r="DG563" s="18"/>
      <c r="DH563" s="18"/>
      <c r="DI563" s="18"/>
      <c r="DJ563" s="18"/>
      <c r="DK563" s="18"/>
      <c r="DL563" s="18"/>
      <c r="DM563" s="18"/>
      <c r="DN563" s="18"/>
      <c r="DO563" s="18"/>
      <c r="DP563" s="18"/>
      <c r="DQ563" s="18"/>
      <c r="DR563" s="18"/>
      <c r="DS563" s="18"/>
      <c r="DT563" s="18"/>
      <c r="DU563" s="18"/>
      <c r="DV563" s="18"/>
      <c r="DW563" s="18"/>
      <c r="DX563" s="18"/>
      <c r="DY563" s="18"/>
      <c r="DZ563" s="18"/>
      <c r="EA563" s="18"/>
      <c r="EB563" s="18"/>
      <c r="EC563" s="18"/>
      <c r="ED563" s="18"/>
      <c r="EE563" s="18"/>
      <c r="EF563" s="18"/>
      <c r="EG563" s="18"/>
      <c r="EH563" s="18"/>
      <c r="EI563" s="18"/>
      <c r="EJ563" s="18"/>
      <c r="EK563" s="18"/>
      <c r="EL563" s="18"/>
      <c r="EM563" s="18"/>
      <c r="EN563" s="18"/>
      <c r="EO563" s="18"/>
      <c r="EP563" s="18"/>
      <c r="EQ563" s="18"/>
      <c r="ER563" s="18"/>
      <c r="ES563" s="18"/>
      <c r="ET563" s="18"/>
      <c r="EU563" s="18"/>
      <c r="EV563" s="18"/>
      <c r="EW563" s="18"/>
      <c r="EX563" s="18"/>
      <c r="EY563" s="18"/>
      <c r="EZ563" s="18"/>
      <c r="FA563" s="18"/>
      <c r="FB563" s="18"/>
      <c r="FC563" s="18"/>
      <c r="FD563" s="18"/>
      <c r="FE563" s="18"/>
      <c r="FF563" s="18"/>
      <c r="FG563" s="18"/>
      <c r="FH563" s="18"/>
      <c r="FI563" s="18"/>
      <c r="FJ563" s="18"/>
      <c r="FK563" s="18"/>
      <c r="FL563" s="18"/>
      <c r="FM563" s="18"/>
      <c r="FN563" s="18"/>
      <c r="FO563" s="18"/>
      <c r="FP563" s="18"/>
      <c r="FQ563" s="18"/>
      <c r="FR563" s="18"/>
      <c r="FS563" s="18"/>
      <c r="FT563" s="18"/>
      <c r="FU563" s="18"/>
      <c r="FV563" s="18"/>
      <c r="FW563" s="18"/>
      <c r="FX563" s="18"/>
      <c r="FY563" s="18"/>
      <c r="FZ563" s="18"/>
    </row>
    <row r="564" spans="1:182" ht="15">
      <c r="A564" s="18"/>
      <c r="B564" s="18"/>
      <c r="C564" s="18"/>
      <c r="D564" s="245"/>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c r="CM564" s="18"/>
      <c r="CN564" s="18"/>
      <c r="CO564" s="18"/>
      <c r="CP564" s="18"/>
      <c r="CQ564" s="18"/>
      <c r="CR564" s="18"/>
      <c r="CS564" s="18"/>
      <c r="CT564" s="18"/>
      <c r="CU564" s="18"/>
      <c r="CV564" s="18"/>
      <c r="CW564" s="18"/>
      <c r="CX564" s="18"/>
      <c r="CY564" s="18"/>
      <c r="CZ564" s="18"/>
      <c r="DA564" s="18"/>
      <c r="DB564" s="18"/>
      <c r="DC564" s="18"/>
      <c r="DD564" s="18"/>
      <c r="DE564" s="18"/>
      <c r="DF564" s="18"/>
      <c r="DG564" s="18"/>
      <c r="DH564" s="18"/>
      <c r="DI564" s="18"/>
      <c r="DJ564" s="18"/>
      <c r="DK564" s="18"/>
      <c r="DL564" s="18"/>
      <c r="DM564" s="18"/>
      <c r="DN564" s="18"/>
      <c r="DO564" s="18"/>
      <c r="DP564" s="18"/>
      <c r="DQ564" s="18"/>
      <c r="DR564" s="18"/>
      <c r="DS564" s="18"/>
      <c r="DT564" s="18"/>
      <c r="DU564" s="18"/>
      <c r="DV564" s="18"/>
      <c r="DW564" s="18"/>
      <c r="DX564" s="18"/>
      <c r="DY564" s="18"/>
      <c r="DZ564" s="18"/>
      <c r="EA564" s="18"/>
      <c r="EB564" s="18"/>
      <c r="EC564" s="18"/>
      <c r="ED564" s="18"/>
      <c r="EE564" s="18"/>
      <c r="EF564" s="18"/>
      <c r="EG564" s="18"/>
      <c r="EH564" s="18"/>
      <c r="EI564" s="18"/>
      <c r="EJ564" s="18"/>
      <c r="EK564" s="18"/>
      <c r="EL564" s="18"/>
      <c r="EM564" s="18"/>
      <c r="EN564" s="18"/>
      <c r="EO564" s="18"/>
      <c r="EP564" s="18"/>
      <c r="EQ564" s="18"/>
      <c r="ER564" s="18"/>
      <c r="ES564" s="18"/>
      <c r="ET564" s="18"/>
      <c r="EU564" s="18"/>
      <c r="EV564" s="18"/>
      <c r="EW564" s="18"/>
      <c r="EX564" s="18"/>
      <c r="EY564" s="18"/>
      <c r="EZ564" s="18"/>
      <c r="FA564" s="18"/>
      <c r="FB564" s="18"/>
      <c r="FC564" s="18"/>
      <c r="FD564" s="18"/>
      <c r="FE564" s="18"/>
      <c r="FF564" s="18"/>
      <c r="FG564" s="18"/>
      <c r="FH564" s="18"/>
      <c r="FI564" s="18"/>
      <c r="FJ564" s="18"/>
      <c r="FK564" s="18"/>
      <c r="FL564" s="18"/>
      <c r="FM564" s="18"/>
      <c r="FN564" s="18"/>
      <c r="FO564" s="18"/>
      <c r="FP564" s="18"/>
      <c r="FQ564" s="18"/>
      <c r="FR564" s="18"/>
      <c r="FS564" s="18"/>
      <c r="FT564" s="18"/>
      <c r="FU564" s="18"/>
      <c r="FV564" s="18"/>
      <c r="FW564" s="18"/>
      <c r="FX564" s="18"/>
      <c r="FY564" s="18"/>
      <c r="FZ564" s="18"/>
    </row>
    <row r="565" spans="1:182" ht="15">
      <c r="A565" s="18"/>
      <c r="B565" s="18"/>
      <c r="C565" s="18"/>
      <c r="D565" s="245"/>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c r="CM565" s="18"/>
      <c r="CN565" s="18"/>
      <c r="CO565" s="18"/>
      <c r="CP565" s="18"/>
      <c r="CQ565" s="18"/>
      <c r="CR565" s="18"/>
      <c r="CS565" s="18"/>
      <c r="CT565" s="18"/>
      <c r="CU565" s="18"/>
      <c r="CV565" s="18"/>
      <c r="CW565" s="18"/>
      <c r="CX565" s="18"/>
      <c r="CY565" s="18"/>
      <c r="CZ565" s="18"/>
      <c r="DA565" s="18"/>
      <c r="DB565" s="18"/>
      <c r="DC565" s="18"/>
      <c r="DD565" s="18"/>
      <c r="DE565" s="18"/>
      <c r="DF565" s="18"/>
      <c r="DG565" s="18"/>
      <c r="DH565" s="18"/>
      <c r="DI565" s="18"/>
      <c r="DJ565" s="18"/>
      <c r="DK565" s="18"/>
      <c r="DL565" s="18"/>
      <c r="DM565" s="18"/>
      <c r="DN565" s="18"/>
      <c r="DO565" s="18"/>
      <c r="DP565" s="18"/>
      <c r="DQ565" s="18"/>
      <c r="DR565" s="18"/>
      <c r="DS565" s="18"/>
      <c r="DT565" s="18"/>
      <c r="DU565" s="18"/>
      <c r="DV565" s="18"/>
      <c r="DW565" s="18"/>
      <c r="DX565" s="18"/>
      <c r="DY565" s="18"/>
      <c r="DZ565" s="18"/>
      <c r="EA565" s="18"/>
      <c r="EB565" s="18"/>
      <c r="EC565" s="18"/>
      <c r="ED565" s="18"/>
      <c r="EE565" s="18"/>
      <c r="EF565" s="18"/>
      <c r="EG565" s="18"/>
      <c r="EH565" s="18"/>
      <c r="EI565" s="18"/>
      <c r="EJ565" s="18"/>
      <c r="EK565" s="18"/>
      <c r="EL565" s="18"/>
      <c r="EM565" s="18"/>
      <c r="EN565" s="18"/>
      <c r="EO565" s="18"/>
      <c r="EP565" s="18"/>
      <c r="EQ565" s="18"/>
      <c r="ER565" s="18"/>
      <c r="ES565" s="18"/>
      <c r="ET565" s="18"/>
      <c r="EU565" s="18"/>
      <c r="EV565" s="18"/>
      <c r="EW565" s="18"/>
      <c r="EX565" s="18"/>
      <c r="EY565" s="18"/>
      <c r="EZ565" s="18"/>
      <c r="FA565" s="18"/>
      <c r="FB565" s="18"/>
      <c r="FC565" s="18"/>
      <c r="FD565" s="18"/>
      <c r="FE565" s="18"/>
      <c r="FF565" s="18"/>
      <c r="FG565" s="18"/>
      <c r="FH565" s="18"/>
      <c r="FI565" s="18"/>
      <c r="FJ565" s="18"/>
      <c r="FK565" s="18"/>
      <c r="FL565" s="18"/>
      <c r="FM565" s="18"/>
      <c r="FN565" s="18"/>
      <c r="FO565" s="18"/>
      <c r="FP565" s="18"/>
      <c r="FQ565" s="18"/>
      <c r="FR565" s="18"/>
      <c r="FS565" s="18"/>
      <c r="FT565" s="18"/>
      <c r="FU565" s="18"/>
      <c r="FV565" s="18"/>
      <c r="FW565" s="18"/>
      <c r="FX565" s="18"/>
      <c r="FY565" s="18"/>
      <c r="FZ565" s="18"/>
    </row>
    <row r="566" spans="1:182" ht="15">
      <c r="A566" s="18"/>
      <c r="B566" s="18"/>
      <c r="C566" s="18"/>
      <c r="D566" s="245"/>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c r="CZ566" s="18"/>
      <c r="DA566" s="18"/>
      <c r="DB566" s="18"/>
      <c r="DC566" s="18"/>
      <c r="DD566" s="18"/>
      <c r="DE566" s="18"/>
      <c r="DF566" s="18"/>
      <c r="DG566" s="18"/>
      <c r="DH566" s="18"/>
      <c r="DI566" s="18"/>
      <c r="DJ566" s="18"/>
      <c r="DK566" s="18"/>
      <c r="DL566" s="18"/>
      <c r="DM566" s="18"/>
      <c r="DN566" s="18"/>
      <c r="DO566" s="18"/>
      <c r="DP566" s="18"/>
      <c r="DQ566" s="18"/>
      <c r="DR566" s="18"/>
      <c r="DS566" s="18"/>
      <c r="DT566" s="18"/>
      <c r="DU566" s="18"/>
      <c r="DV566" s="18"/>
      <c r="DW566" s="18"/>
      <c r="DX566" s="18"/>
      <c r="DY566" s="18"/>
      <c r="DZ566" s="18"/>
      <c r="EA566" s="18"/>
      <c r="EB566" s="18"/>
      <c r="EC566" s="18"/>
      <c r="ED566" s="18"/>
      <c r="EE566" s="18"/>
      <c r="EF566" s="18"/>
      <c r="EG566" s="18"/>
      <c r="EH566" s="18"/>
      <c r="EI566" s="18"/>
      <c r="EJ566" s="18"/>
      <c r="EK566" s="18"/>
      <c r="EL566" s="18"/>
      <c r="EM566" s="18"/>
      <c r="EN566" s="18"/>
      <c r="EO566" s="18"/>
      <c r="EP566" s="18"/>
      <c r="EQ566" s="18"/>
      <c r="ER566" s="18"/>
      <c r="ES566" s="18"/>
      <c r="ET566" s="18"/>
      <c r="EU566" s="18"/>
      <c r="EV566" s="18"/>
      <c r="EW566" s="18"/>
      <c r="EX566" s="18"/>
      <c r="EY566" s="18"/>
      <c r="EZ566" s="18"/>
      <c r="FA566" s="18"/>
      <c r="FB566" s="18"/>
      <c r="FC566" s="18"/>
      <c r="FD566" s="18"/>
      <c r="FE566" s="18"/>
      <c r="FF566" s="18"/>
      <c r="FG566" s="18"/>
      <c r="FH566" s="18"/>
      <c r="FI566" s="18"/>
      <c r="FJ566" s="18"/>
      <c r="FK566" s="18"/>
      <c r="FL566" s="18"/>
      <c r="FM566" s="18"/>
      <c r="FN566" s="18"/>
      <c r="FO566" s="18"/>
      <c r="FP566" s="18"/>
      <c r="FQ566" s="18"/>
      <c r="FR566" s="18"/>
      <c r="FS566" s="18"/>
      <c r="FT566" s="18"/>
      <c r="FU566" s="18"/>
      <c r="FV566" s="18"/>
      <c r="FW566" s="18"/>
      <c r="FX566" s="18"/>
      <c r="FY566" s="18"/>
      <c r="FZ566" s="18"/>
    </row>
    <row r="567" spans="1:182" ht="15">
      <c r="A567" s="18"/>
      <c r="B567" s="18"/>
      <c r="C567" s="18"/>
      <c r="D567" s="245"/>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18"/>
      <c r="CR567" s="18"/>
      <c r="CS567" s="18"/>
      <c r="CT567" s="18"/>
      <c r="CU567" s="18"/>
      <c r="CV567" s="18"/>
      <c r="CW567" s="18"/>
      <c r="CX567" s="18"/>
      <c r="CY567" s="18"/>
      <c r="CZ567" s="18"/>
      <c r="DA567" s="18"/>
      <c r="DB567" s="18"/>
      <c r="DC567" s="18"/>
      <c r="DD567" s="18"/>
      <c r="DE567" s="18"/>
      <c r="DF567" s="18"/>
      <c r="DG567" s="18"/>
      <c r="DH567" s="18"/>
      <c r="DI567" s="18"/>
      <c r="DJ567" s="18"/>
      <c r="DK567" s="18"/>
      <c r="DL567" s="18"/>
      <c r="DM567" s="18"/>
      <c r="DN567" s="18"/>
      <c r="DO567" s="18"/>
      <c r="DP567" s="18"/>
      <c r="DQ567" s="18"/>
      <c r="DR567" s="18"/>
      <c r="DS567" s="18"/>
      <c r="DT567" s="18"/>
      <c r="DU567" s="18"/>
      <c r="DV567" s="18"/>
      <c r="DW567" s="18"/>
      <c r="DX567" s="18"/>
      <c r="DY567" s="18"/>
      <c r="DZ567" s="18"/>
      <c r="EA567" s="18"/>
      <c r="EB567" s="18"/>
      <c r="EC567" s="18"/>
      <c r="ED567" s="18"/>
      <c r="EE567" s="18"/>
      <c r="EF567" s="18"/>
      <c r="EG567" s="18"/>
      <c r="EH567" s="18"/>
      <c r="EI567" s="18"/>
      <c r="EJ567" s="18"/>
      <c r="EK567" s="18"/>
      <c r="EL567" s="18"/>
      <c r="EM567" s="18"/>
      <c r="EN567" s="18"/>
      <c r="EO567" s="18"/>
      <c r="EP567" s="18"/>
      <c r="EQ567" s="18"/>
      <c r="ER567" s="18"/>
      <c r="ES567" s="18"/>
      <c r="ET567" s="18"/>
      <c r="EU567" s="18"/>
      <c r="EV567" s="18"/>
      <c r="EW567" s="18"/>
      <c r="EX567" s="18"/>
      <c r="EY567" s="18"/>
      <c r="EZ567" s="18"/>
      <c r="FA567" s="18"/>
      <c r="FB567" s="18"/>
      <c r="FC567" s="18"/>
      <c r="FD567" s="18"/>
      <c r="FE567" s="18"/>
      <c r="FF567" s="18"/>
      <c r="FG567" s="18"/>
      <c r="FH567" s="18"/>
      <c r="FI567" s="18"/>
      <c r="FJ567" s="18"/>
      <c r="FK567" s="18"/>
      <c r="FL567" s="18"/>
      <c r="FM567" s="18"/>
      <c r="FN567" s="18"/>
      <c r="FO567" s="18"/>
      <c r="FP567" s="18"/>
      <c r="FQ567" s="18"/>
      <c r="FR567" s="18"/>
      <c r="FS567" s="18"/>
      <c r="FT567" s="18"/>
      <c r="FU567" s="18"/>
      <c r="FV567" s="18"/>
      <c r="FW567" s="18"/>
      <c r="FX567" s="18"/>
      <c r="FY567" s="18"/>
      <c r="FZ567" s="18"/>
    </row>
    <row r="568" spans="1:182" ht="15">
      <c r="A568" s="18"/>
      <c r="B568" s="18"/>
      <c r="C568" s="18"/>
      <c r="D568" s="245"/>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c r="CM568" s="18"/>
      <c r="CN568" s="18"/>
      <c r="CO568" s="18"/>
      <c r="CP568" s="18"/>
      <c r="CQ568" s="18"/>
      <c r="CR568" s="18"/>
      <c r="CS568" s="18"/>
      <c r="CT568" s="18"/>
      <c r="CU568" s="18"/>
      <c r="CV568" s="18"/>
      <c r="CW568" s="18"/>
      <c r="CX568" s="18"/>
      <c r="CY568" s="18"/>
      <c r="CZ568" s="18"/>
      <c r="DA568" s="18"/>
      <c r="DB568" s="18"/>
      <c r="DC568" s="18"/>
      <c r="DD568" s="18"/>
      <c r="DE568" s="18"/>
      <c r="DF568" s="18"/>
      <c r="DG568" s="18"/>
      <c r="DH568" s="18"/>
      <c r="DI568" s="18"/>
      <c r="DJ568" s="18"/>
      <c r="DK568" s="18"/>
      <c r="DL568" s="18"/>
      <c r="DM568" s="18"/>
      <c r="DN568" s="18"/>
      <c r="DO568" s="18"/>
      <c r="DP568" s="18"/>
      <c r="DQ568" s="18"/>
      <c r="DR568" s="18"/>
      <c r="DS568" s="18"/>
      <c r="DT568" s="18"/>
      <c r="DU568" s="18"/>
      <c r="DV568" s="18"/>
      <c r="DW568" s="18"/>
      <c r="DX568" s="18"/>
      <c r="DY568" s="18"/>
      <c r="DZ568" s="18"/>
      <c r="EA568" s="18"/>
      <c r="EB568" s="18"/>
      <c r="EC568" s="18"/>
      <c r="ED568" s="18"/>
      <c r="EE568" s="18"/>
      <c r="EF568" s="18"/>
      <c r="EG568" s="18"/>
      <c r="EH568" s="18"/>
      <c r="EI568" s="18"/>
      <c r="EJ568" s="18"/>
      <c r="EK568" s="18"/>
      <c r="EL568" s="18"/>
      <c r="EM568" s="18"/>
      <c r="EN568" s="18"/>
      <c r="EO568" s="18"/>
      <c r="EP568" s="18"/>
      <c r="EQ568" s="18"/>
      <c r="ER568" s="18"/>
      <c r="ES568" s="18"/>
      <c r="ET568" s="18"/>
      <c r="EU568" s="18"/>
      <c r="EV568" s="18"/>
      <c r="EW568" s="18"/>
      <c r="EX568" s="18"/>
      <c r="EY568" s="18"/>
      <c r="EZ568" s="18"/>
      <c r="FA568" s="18"/>
      <c r="FB568" s="18"/>
      <c r="FC568" s="18"/>
      <c r="FD568" s="18"/>
      <c r="FE568" s="18"/>
      <c r="FF568" s="18"/>
      <c r="FG568" s="18"/>
      <c r="FH568" s="18"/>
      <c r="FI568" s="18"/>
      <c r="FJ568" s="18"/>
      <c r="FK568" s="18"/>
      <c r="FL568" s="18"/>
      <c r="FM568" s="18"/>
      <c r="FN568" s="18"/>
      <c r="FO568" s="18"/>
      <c r="FP568" s="18"/>
      <c r="FQ568" s="18"/>
      <c r="FR568" s="18"/>
      <c r="FS568" s="18"/>
      <c r="FT568" s="18"/>
      <c r="FU568" s="18"/>
      <c r="FV568" s="18"/>
      <c r="FW568" s="18"/>
      <c r="FX568" s="18"/>
      <c r="FY568" s="18"/>
      <c r="FZ568" s="18"/>
    </row>
    <row r="569" spans="1:182" ht="15">
      <c r="A569" s="18"/>
      <c r="B569" s="18"/>
      <c r="C569" s="18"/>
      <c r="D569" s="245"/>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c r="CP569" s="18"/>
      <c r="CQ569" s="18"/>
      <c r="CR569" s="18"/>
      <c r="CS569" s="18"/>
      <c r="CT569" s="18"/>
      <c r="CU569" s="18"/>
      <c r="CV569" s="18"/>
      <c r="CW569" s="18"/>
      <c r="CX569" s="18"/>
      <c r="CY569" s="18"/>
      <c r="CZ569" s="18"/>
      <c r="DA569" s="18"/>
      <c r="DB569" s="18"/>
      <c r="DC569" s="18"/>
      <c r="DD569" s="18"/>
      <c r="DE569" s="18"/>
      <c r="DF569" s="18"/>
      <c r="DG569" s="18"/>
      <c r="DH569" s="18"/>
      <c r="DI569" s="18"/>
      <c r="DJ569" s="18"/>
      <c r="DK569" s="18"/>
      <c r="DL569" s="18"/>
      <c r="DM569" s="18"/>
      <c r="DN569" s="18"/>
      <c r="DO569" s="18"/>
      <c r="DP569" s="18"/>
      <c r="DQ569" s="18"/>
      <c r="DR569" s="18"/>
      <c r="DS569" s="18"/>
      <c r="DT569" s="18"/>
      <c r="DU569" s="18"/>
      <c r="DV569" s="18"/>
      <c r="DW569" s="18"/>
      <c r="DX569" s="18"/>
      <c r="DY569" s="18"/>
      <c r="DZ569" s="18"/>
      <c r="EA569" s="18"/>
      <c r="EB569" s="18"/>
      <c r="EC569" s="18"/>
      <c r="ED569" s="18"/>
      <c r="EE569" s="18"/>
      <c r="EF569" s="18"/>
      <c r="EG569" s="18"/>
      <c r="EH569" s="18"/>
      <c r="EI569" s="18"/>
      <c r="EJ569" s="18"/>
      <c r="EK569" s="18"/>
      <c r="EL569" s="18"/>
      <c r="EM569" s="18"/>
      <c r="EN569" s="18"/>
      <c r="EO569" s="18"/>
      <c r="EP569" s="18"/>
      <c r="EQ569" s="18"/>
      <c r="ER569" s="18"/>
      <c r="ES569" s="18"/>
      <c r="ET569" s="18"/>
      <c r="EU569" s="18"/>
      <c r="EV569" s="18"/>
      <c r="EW569" s="18"/>
      <c r="EX569" s="18"/>
      <c r="EY569" s="18"/>
      <c r="EZ569" s="18"/>
      <c r="FA569" s="18"/>
      <c r="FB569" s="18"/>
      <c r="FC569" s="18"/>
      <c r="FD569" s="18"/>
      <c r="FE569" s="18"/>
      <c r="FF569" s="18"/>
      <c r="FG569" s="18"/>
      <c r="FH569" s="18"/>
      <c r="FI569" s="18"/>
      <c r="FJ569" s="18"/>
      <c r="FK569" s="18"/>
      <c r="FL569" s="18"/>
      <c r="FM569" s="18"/>
      <c r="FN569" s="18"/>
      <c r="FO569" s="18"/>
      <c r="FP569" s="18"/>
      <c r="FQ569" s="18"/>
      <c r="FR569" s="18"/>
      <c r="FS569" s="18"/>
      <c r="FT569" s="18"/>
      <c r="FU569" s="18"/>
      <c r="FV569" s="18"/>
      <c r="FW569" s="18"/>
      <c r="FX569" s="18"/>
      <c r="FY569" s="18"/>
      <c r="FZ569" s="18"/>
    </row>
    <row r="570" spans="1:182" ht="15">
      <c r="A570" s="18"/>
      <c r="B570" s="18"/>
      <c r="C570" s="18"/>
      <c r="D570" s="245"/>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c r="CM570" s="18"/>
      <c r="CN570" s="18"/>
      <c r="CO570" s="18"/>
      <c r="CP570" s="18"/>
      <c r="CQ570" s="18"/>
      <c r="CR570" s="18"/>
      <c r="CS570" s="18"/>
      <c r="CT570" s="18"/>
      <c r="CU570" s="18"/>
      <c r="CV570" s="18"/>
      <c r="CW570" s="18"/>
      <c r="CX570" s="18"/>
      <c r="CY570" s="18"/>
      <c r="CZ570" s="18"/>
      <c r="DA570" s="18"/>
      <c r="DB570" s="18"/>
      <c r="DC570" s="18"/>
      <c r="DD570" s="18"/>
      <c r="DE570" s="18"/>
      <c r="DF570" s="18"/>
      <c r="DG570" s="18"/>
      <c r="DH570" s="18"/>
      <c r="DI570" s="18"/>
      <c r="DJ570" s="18"/>
      <c r="DK570" s="18"/>
      <c r="DL570" s="18"/>
      <c r="DM570" s="18"/>
      <c r="DN570" s="18"/>
      <c r="DO570" s="18"/>
      <c r="DP570" s="18"/>
      <c r="DQ570" s="18"/>
      <c r="DR570" s="18"/>
      <c r="DS570" s="18"/>
      <c r="DT570" s="18"/>
      <c r="DU570" s="18"/>
      <c r="DV570" s="18"/>
      <c r="DW570" s="18"/>
      <c r="DX570" s="18"/>
      <c r="DY570" s="18"/>
      <c r="DZ570" s="18"/>
      <c r="EA570" s="18"/>
      <c r="EB570" s="18"/>
      <c r="EC570" s="18"/>
      <c r="ED570" s="18"/>
      <c r="EE570" s="18"/>
      <c r="EF570" s="18"/>
      <c r="EG570" s="18"/>
      <c r="EH570" s="18"/>
      <c r="EI570" s="18"/>
      <c r="EJ570" s="18"/>
      <c r="EK570" s="18"/>
      <c r="EL570" s="18"/>
      <c r="EM570" s="18"/>
      <c r="EN570" s="18"/>
      <c r="EO570" s="18"/>
      <c r="EP570" s="18"/>
      <c r="EQ570" s="18"/>
      <c r="ER570" s="18"/>
      <c r="ES570" s="18"/>
      <c r="ET570" s="18"/>
      <c r="EU570" s="18"/>
      <c r="EV570" s="18"/>
      <c r="EW570" s="18"/>
      <c r="EX570" s="18"/>
      <c r="EY570" s="18"/>
      <c r="EZ570" s="18"/>
      <c r="FA570" s="18"/>
      <c r="FB570" s="18"/>
      <c r="FC570" s="18"/>
      <c r="FD570" s="18"/>
      <c r="FE570" s="18"/>
      <c r="FF570" s="18"/>
      <c r="FG570" s="18"/>
      <c r="FH570" s="18"/>
      <c r="FI570" s="18"/>
      <c r="FJ570" s="18"/>
      <c r="FK570" s="18"/>
      <c r="FL570" s="18"/>
      <c r="FM570" s="18"/>
      <c r="FN570" s="18"/>
      <c r="FO570" s="18"/>
      <c r="FP570" s="18"/>
      <c r="FQ570" s="18"/>
      <c r="FR570" s="18"/>
      <c r="FS570" s="18"/>
      <c r="FT570" s="18"/>
      <c r="FU570" s="18"/>
      <c r="FV570" s="18"/>
      <c r="FW570" s="18"/>
      <c r="FX570" s="18"/>
      <c r="FY570" s="18"/>
      <c r="FZ570" s="18"/>
    </row>
    <row r="571" spans="1:182" ht="15">
      <c r="A571" s="18"/>
      <c r="B571" s="18"/>
      <c r="C571" s="18"/>
      <c r="D571" s="245"/>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c r="CM571" s="18"/>
      <c r="CN571" s="18"/>
      <c r="CO571" s="18"/>
      <c r="CP571" s="18"/>
      <c r="CQ571" s="18"/>
      <c r="CR571" s="18"/>
      <c r="CS571" s="18"/>
      <c r="CT571" s="18"/>
      <c r="CU571" s="18"/>
      <c r="CV571" s="18"/>
      <c r="CW571" s="18"/>
      <c r="CX571" s="18"/>
      <c r="CY571" s="18"/>
      <c r="CZ571" s="18"/>
      <c r="DA571" s="18"/>
      <c r="DB571" s="18"/>
      <c r="DC571" s="18"/>
      <c r="DD571" s="18"/>
      <c r="DE571" s="18"/>
      <c r="DF571" s="18"/>
      <c r="DG571" s="18"/>
      <c r="DH571" s="18"/>
      <c r="DI571" s="18"/>
      <c r="DJ571" s="18"/>
      <c r="DK571" s="18"/>
      <c r="DL571" s="18"/>
      <c r="DM571" s="18"/>
      <c r="DN571" s="18"/>
      <c r="DO571" s="18"/>
      <c r="DP571" s="18"/>
      <c r="DQ571" s="18"/>
      <c r="DR571" s="18"/>
      <c r="DS571" s="18"/>
      <c r="DT571" s="18"/>
      <c r="DU571" s="18"/>
      <c r="DV571" s="18"/>
      <c r="DW571" s="18"/>
      <c r="DX571" s="18"/>
      <c r="DY571" s="18"/>
      <c r="DZ571" s="18"/>
      <c r="EA571" s="18"/>
      <c r="EB571" s="18"/>
      <c r="EC571" s="18"/>
      <c r="ED571" s="18"/>
      <c r="EE571" s="18"/>
      <c r="EF571" s="18"/>
      <c r="EG571" s="18"/>
      <c r="EH571" s="18"/>
      <c r="EI571" s="18"/>
      <c r="EJ571" s="18"/>
      <c r="EK571" s="18"/>
      <c r="EL571" s="18"/>
      <c r="EM571" s="18"/>
      <c r="EN571" s="18"/>
      <c r="EO571" s="18"/>
      <c r="EP571" s="18"/>
      <c r="EQ571" s="18"/>
      <c r="ER571" s="18"/>
      <c r="ES571" s="18"/>
      <c r="ET571" s="18"/>
      <c r="EU571" s="18"/>
      <c r="EV571" s="18"/>
      <c r="EW571" s="18"/>
      <c r="EX571" s="18"/>
      <c r="EY571" s="18"/>
      <c r="EZ571" s="18"/>
      <c r="FA571" s="18"/>
      <c r="FB571" s="18"/>
      <c r="FC571" s="18"/>
      <c r="FD571" s="18"/>
      <c r="FE571" s="18"/>
      <c r="FF571" s="18"/>
      <c r="FG571" s="18"/>
      <c r="FH571" s="18"/>
      <c r="FI571" s="18"/>
      <c r="FJ571" s="18"/>
      <c r="FK571" s="18"/>
      <c r="FL571" s="18"/>
      <c r="FM571" s="18"/>
      <c r="FN571" s="18"/>
      <c r="FO571" s="18"/>
      <c r="FP571" s="18"/>
      <c r="FQ571" s="18"/>
      <c r="FR571" s="18"/>
      <c r="FS571" s="18"/>
      <c r="FT571" s="18"/>
      <c r="FU571" s="18"/>
      <c r="FV571" s="18"/>
      <c r="FW571" s="18"/>
      <c r="FX571" s="18"/>
      <c r="FY571" s="18"/>
      <c r="FZ571" s="18"/>
    </row>
    <row r="572" spans="1:182" ht="15">
      <c r="A572" s="18"/>
      <c r="B572" s="18"/>
      <c r="C572" s="18"/>
      <c r="D572" s="245"/>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c r="CM572" s="18"/>
      <c r="CN572" s="18"/>
      <c r="CO572" s="18"/>
      <c r="CP572" s="18"/>
      <c r="CQ572" s="18"/>
      <c r="CR572" s="18"/>
      <c r="CS572" s="18"/>
      <c r="CT572" s="18"/>
      <c r="CU572" s="18"/>
      <c r="CV572" s="18"/>
      <c r="CW572" s="18"/>
      <c r="CX572" s="18"/>
      <c r="CY572" s="18"/>
      <c r="CZ572" s="18"/>
      <c r="DA572" s="18"/>
      <c r="DB572" s="18"/>
      <c r="DC572" s="18"/>
      <c r="DD572" s="18"/>
      <c r="DE572" s="18"/>
      <c r="DF572" s="18"/>
      <c r="DG572" s="18"/>
      <c r="DH572" s="18"/>
      <c r="DI572" s="18"/>
      <c r="DJ572" s="18"/>
      <c r="DK572" s="18"/>
      <c r="DL572" s="18"/>
      <c r="DM572" s="18"/>
      <c r="DN572" s="18"/>
      <c r="DO572" s="18"/>
      <c r="DP572" s="18"/>
      <c r="DQ572" s="18"/>
      <c r="DR572" s="18"/>
      <c r="DS572" s="18"/>
      <c r="DT572" s="18"/>
      <c r="DU572" s="18"/>
      <c r="DV572" s="18"/>
      <c r="DW572" s="18"/>
      <c r="DX572" s="18"/>
      <c r="DY572" s="18"/>
      <c r="DZ572" s="18"/>
      <c r="EA572" s="18"/>
      <c r="EB572" s="18"/>
      <c r="EC572" s="18"/>
      <c r="ED572" s="18"/>
      <c r="EE572" s="18"/>
      <c r="EF572" s="18"/>
      <c r="EG572" s="18"/>
      <c r="EH572" s="18"/>
      <c r="EI572" s="18"/>
      <c r="EJ572" s="18"/>
      <c r="EK572" s="18"/>
      <c r="EL572" s="18"/>
      <c r="EM572" s="18"/>
      <c r="EN572" s="18"/>
      <c r="EO572" s="18"/>
      <c r="EP572" s="18"/>
      <c r="EQ572" s="18"/>
      <c r="ER572" s="18"/>
      <c r="ES572" s="18"/>
      <c r="ET572" s="18"/>
      <c r="EU572" s="18"/>
      <c r="EV572" s="18"/>
      <c r="EW572" s="18"/>
      <c r="EX572" s="18"/>
      <c r="EY572" s="18"/>
      <c r="EZ572" s="18"/>
      <c r="FA572" s="18"/>
      <c r="FB572" s="18"/>
      <c r="FC572" s="18"/>
      <c r="FD572" s="18"/>
      <c r="FE572" s="18"/>
      <c r="FF572" s="18"/>
      <c r="FG572" s="18"/>
      <c r="FH572" s="18"/>
      <c r="FI572" s="18"/>
      <c r="FJ572" s="18"/>
      <c r="FK572" s="18"/>
      <c r="FL572" s="18"/>
      <c r="FM572" s="18"/>
      <c r="FN572" s="18"/>
      <c r="FO572" s="18"/>
      <c r="FP572" s="18"/>
      <c r="FQ572" s="18"/>
      <c r="FR572" s="18"/>
      <c r="FS572" s="18"/>
      <c r="FT572" s="18"/>
      <c r="FU572" s="18"/>
      <c r="FV572" s="18"/>
      <c r="FW572" s="18"/>
      <c r="FX572" s="18"/>
      <c r="FY572" s="18"/>
      <c r="FZ572" s="18"/>
    </row>
    <row r="573" spans="1:182" ht="15">
      <c r="A573" s="18"/>
      <c r="B573" s="18"/>
      <c r="C573" s="18"/>
      <c r="D573" s="245"/>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c r="CM573" s="18"/>
      <c r="CN573" s="18"/>
      <c r="CO573" s="18"/>
      <c r="CP573" s="18"/>
      <c r="CQ573" s="18"/>
      <c r="CR573" s="18"/>
      <c r="CS573" s="18"/>
      <c r="CT573" s="18"/>
      <c r="CU573" s="18"/>
      <c r="CV573" s="18"/>
      <c r="CW573" s="18"/>
      <c r="CX573" s="18"/>
      <c r="CY573" s="18"/>
      <c r="CZ573" s="18"/>
      <c r="DA573" s="18"/>
      <c r="DB573" s="18"/>
      <c r="DC573" s="18"/>
      <c r="DD573" s="18"/>
      <c r="DE573" s="18"/>
      <c r="DF573" s="18"/>
      <c r="DG573" s="18"/>
      <c r="DH573" s="18"/>
      <c r="DI573" s="18"/>
      <c r="DJ573" s="18"/>
      <c r="DK573" s="18"/>
      <c r="DL573" s="18"/>
      <c r="DM573" s="18"/>
      <c r="DN573" s="18"/>
      <c r="DO573" s="18"/>
      <c r="DP573" s="18"/>
      <c r="DQ573" s="18"/>
      <c r="DR573" s="18"/>
      <c r="DS573" s="18"/>
      <c r="DT573" s="18"/>
      <c r="DU573" s="18"/>
      <c r="DV573" s="18"/>
      <c r="DW573" s="18"/>
      <c r="DX573" s="18"/>
      <c r="DY573" s="18"/>
      <c r="DZ573" s="18"/>
      <c r="EA573" s="18"/>
      <c r="EB573" s="18"/>
      <c r="EC573" s="18"/>
      <c r="ED573" s="18"/>
      <c r="EE573" s="18"/>
      <c r="EF573" s="18"/>
      <c r="EG573" s="18"/>
      <c r="EH573" s="18"/>
      <c r="EI573" s="18"/>
      <c r="EJ573" s="18"/>
      <c r="EK573" s="18"/>
      <c r="EL573" s="18"/>
      <c r="EM573" s="18"/>
      <c r="EN573" s="18"/>
      <c r="EO573" s="18"/>
      <c r="EP573" s="18"/>
      <c r="EQ573" s="18"/>
      <c r="ER573" s="18"/>
      <c r="ES573" s="18"/>
      <c r="ET573" s="18"/>
      <c r="EU573" s="18"/>
      <c r="EV573" s="18"/>
      <c r="EW573" s="18"/>
      <c r="EX573" s="18"/>
      <c r="EY573" s="18"/>
      <c r="EZ573" s="18"/>
      <c r="FA573" s="18"/>
      <c r="FB573" s="18"/>
      <c r="FC573" s="18"/>
      <c r="FD573" s="18"/>
      <c r="FE573" s="18"/>
      <c r="FF573" s="18"/>
      <c r="FG573" s="18"/>
      <c r="FH573" s="18"/>
      <c r="FI573" s="18"/>
      <c r="FJ573" s="18"/>
      <c r="FK573" s="18"/>
      <c r="FL573" s="18"/>
      <c r="FM573" s="18"/>
      <c r="FN573" s="18"/>
      <c r="FO573" s="18"/>
      <c r="FP573" s="18"/>
      <c r="FQ573" s="18"/>
      <c r="FR573" s="18"/>
      <c r="FS573" s="18"/>
      <c r="FT573" s="18"/>
      <c r="FU573" s="18"/>
      <c r="FV573" s="18"/>
      <c r="FW573" s="18"/>
      <c r="FX573" s="18"/>
      <c r="FY573" s="18"/>
      <c r="FZ573" s="18"/>
    </row>
    <row r="574" spans="1:182" ht="15">
      <c r="A574" s="18"/>
      <c r="B574" s="18"/>
      <c r="C574" s="18"/>
      <c r="D574" s="245"/>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c r="CM574" s="18"/>
      <c r="CN574" s="18"/>
      <c r="CO574" s="18"/>
      <c r="CP574" s="18"/>
      <c r="CQ574" s="18"/>
      <c r="CR574" s="18"/>
      <c r="CS574" s="18"/>
      <c r="CT574" s="18"/>
      <c r="CU574" s="18"/>
      <c r="CV574" s="18"/>
      <c r="CW574" s="18"/>
      <c r="CX574" s="18"/>
      <c r="CY574" s="18"/>
      <c r="CZ574" s="18"/>
      <c r="DA574" s="18"/>
      <c r="DB574" s="18"/>
      <c r="DC574" s="18"/>
      <c r="DD574" s="18"/>
      <c r="DE574" s="18"/>
      <c r="DF574" s="18"/>
      <c r="DG574" s="18"/>
      <c r="DH574" s="18"/>
      <c r="DI574" s="18"/>
      <c r="DJ574" s="18"/>
      <c r="DK574" s="18"/>
      <c r="DL574" s="18"/>
      <c r="DM574" s="18"/>
      <c r="DN574" s="18"/>
      <c r="DO574" s="18"/>
      <c r="DP574" s="18"/>
      <c r="DQ574" s="18"/>
      <c r="DR574" s="18"/>
      <c r="DS574" s="18"/>
      <c r="DT574" s="18"/>
      <c r="DU574" s="18"/>
      <c r="DV574" s="18"/>
      <c r="DW574" s="18"/>
      <c r="DX574" s="18"/>
      <c r="DY574" s="18"/>
      <c r="DZ574" s="18"/>
      <c r="EA574" s="18"/>
      <c r="EB574" s="18"/>
      <c r="EC574" s="18"/>
      <c r="ED574" s="18"/>
      <c r="EE574" s="18"/>
      <c r="EF574" s="18"/>
      <c r="EG574" s="18"/>
      <c r="EH574" s="18"/>
      <c r="EI574" s="18"/>
      <c r="EJ574" s="18"/>
      <c r="EK574" s="18"/>
      <c r="EL574" s="18"/>
      <c r="EM574" s="18"/>
      <c r="EN574" s="18"/>
      <c r="EO574" s="18"/>
      <c r="EP574" s="18"/>
      <c r="EQ574" s="18"/>
      <c r="ER574" s="18"/>
      <c r="ES574" s="18"/>
      <c r="ET574" s="18"/>
      <c r="EU574" s="18"/>
      <c r="EV574" s="18"/>
      <c r="EW574" s="18"/>
      <c r="EX574" s="18"/>
      <c r="EY574" s="18"/>
      <c r="EZ574" s="18"/>
      <c r="FA574" s="18"/>
      <c r="FB574" s="18"/>
      <c r="FC574" s="18"/>
      <c r="FD574" s="18"/>
      <c r="FE574" s="18"/>
      <c r="FF574" s="18"/>
      <c r="FG574" s="18"/>
      <c r="FH574" s="18"/>
      <c r="FI574" s="18"/>
      <c r="FJ574" s="18"/>
      <c r="FK574" s="18"/>
      <c r="FL574" s="18"/>
      <c r="FM574" s="18"/>
      <c r="FN574" s="18"/>
      <c r="FO574" s="18"/>
      <c r="FP574" s="18"/>
      <c r="FQ574" s="18"/>
      <c r="FR574" s="18"/>
      <c r="FS574" s="18"/>
      <c r="FT574" s="18"/>
      <c r="FU574" s="18"/>
      <c r="FV574" s="18"/>
      <c r="FW574" s="18"/>
      <c r="FX574" s="18"/>
      <c r="FY574" s="18"/>
      <c r="FZ574" s="18"/>
    </row>
    <row r="575" spans="1:182" ht="15">
      <c r="A575" s="18"/>
      <c r="B575" s="18"/>
      <c r="C575" s="18"/>
      <c r="D575" s="245"/>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c r="CM575" s="18"/>
      <c r="CN575" s="18"/>
      <c r="CO575" s="18"/>
      <c r="CP575" s="18"/>
      <c r="CQ575" s="18"/>
      <c r="CR575" s="18"/>
      <c r="CS575" s="18"/>
      <c r="CT575" s="18"/>
      <c r="CU575" s="18"/>
      <c r="CV575" s="18"/>
      <c r="CW575" s="18"/>
      <c r="CX575" s="18"/>
      <c r="CY575" s="18"/>
      <c r="CZ575" s="18"/>
      <c r="DA575" s="18"/>
      <c r="DB575" s="18"/>
      <c r="DC575" s="18"/>
      <c r="DD575" s="18"/>
      <c r="DE575" s="18"/>
      <c r="DF575" s="18"/>
      <c r="DG575" s="18"/>
      <c r="DH575" s="18"/>
      <c r="DI575" s="18"/>
      <c r="DJ575" s="18"/>
      <c r="DK575" s="18"/>
      <c r="DL575" s="18"/>
      <c r="DM575" s="18"/>
      <c r="DN575" s="18"/>
      <c r="DO575" s="18"/>
      <c r="DP575" s="18"/>
      <c r="DQ575" s="18"/>
      <c r="DR575" s="18"/>
      <c r="DS575" s="18"/>
      <c r="DT575" s="18"/>
      <c r="DU575" s="18"/>
      <c r="DV575" s="18"/>
      <c r="DW575" s="18"/>
      <c r="DX575" s="18"/>
      <c r="DY575" s="18"/>
      <c r="DZ575" s="18"/>
      <c r="EA575" s="18"/>
      <c r="EB575" s="18"/>
      <c r="EC575" s="18"/>
      <c r="ED575" s="18"/>
      <c r="EE575" s="18"/>
      <c r="EF575" s="18"/>
      <c r="EG575" s="18"/>
      <c r="EH575" s="18"/>
      <c r="EI575" s="18"/>
      <c r="EJ575" s="18"/>
      <c r="EK575" s="18"/>
      <c r="EL575" s="18"/>
      <c r="EM575" s="18"/>
      <c r="EN575" s="18"/>
      <c r="EO575" s="18"/>
      <c r="EP575" s="18"/>
      <c r="EQ575" s="18"/>
      <c r="ER575" s="18"/>
      <c r="ES575" s="18"/>
      <c r="ET575" s="18"/>
      <c r="EU575" s="18"/>
      <c r="EV575" s="18"/>
      <c r="EW575" s="18"/>
      <c r="EX575" s="18"/>
      <c r="EY575" s="18"/>
      <c r="EZ575" s="18"/>
      <c r="FA575" s="18"/>
      <c r="FB575" s="18"/>
      <c r="FC575" s="18"/>
      <c r="FD575" s="18"/>
      <c r="FE575" s="18"/>
      <c r="FF575" s="18"/>
      <c r="FG575" s="18"/>
      <c r="FH575" s="18"/>
      <c r="FI575" s="18"/>
      <c r="FJ575" s="18"/>
      <c r="FK575" s="18"/>
      <c r="FL575" s="18"/>
      <c r="FM575" s="18"/>
      <c r="FN575" s="18"/>
      <c r="FO575" s="18"/>
      <c r="FP575" s="18"/>
      <c r="FQ575" s="18"/>
      <c r="FR575" s="18"/>
      <c r="FS575" s="18"/>
      <c r="FT575" s="18"/>
      <c r="FU575" s="18"/>
      <c r="FV575" s="18"/>
      <c r="FW575" s="18"/>
      <c r="FX575" s="18"/>
      <c r="FY575" s="18"/>
      <c r="FZ575" s="18"/>
    </row>
    <row r="576" spans="1:182" ht="15">
      <c r="A576" s="18"/>
      <c r="B576" s="18"/>
      <c r="C576" s="18"/>
      <c r="D576" s="245"/>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c r="CM576" s="18"/>
      <c r="CN576" s="18"/>
      <c r="CO576" s="18"/>
      <c r="CP576" s="18"/>
      <c r="CQ576" s="18"/>
      <c r="CR576" s="18"/>
      <c r="CS576" s="18"/>
      <c r="CT576" s="18"/>
      <c r="CU576" s="18"/>
      <c r="CV576" s="18"/>
      <c r="CW576" s="18"/>
      <c r="CX576" s="18"/>
      <c r="CY576" s="18"/>
      <c r="CZ576" s="18"/>
      <c r="DA576" s="18"/>
      <c r="DB576" s="18"/>
      <c r="DC576" s="18"/>
      <c r="DD576" s="18"/>
      <c r="DE576" s="18"/>
      <c r="DF576" s="18"/>
      <c r="DG576" s="18"/>
      <c r="DH576" s="18"/>
      <c r="DI576" s="18"/>
      <c r="DJ576" s="18"/>
      <c r="DK576" s="18"/>
      <c r="DL576" s="18"/>
      <c r="DM576" s="18"/>
      <c r="DN576" s="18"/>
      <c r="DO576" s="18"/>
      <c r="DP576" s="18"/>
      <c r="DQ576" s="18"/>
      <c r="DR576" s="18"/>
      <c r="DS576" s="18"/>
      <c r="DT576" s="18"/>
      <c r="DU576" s="18"/>
      <c r="DV576" s="18"/>
      <c r="DW576" s="18"/>
      <c r="DX576" s="18"/>
      <c r="DY576" s="18"/>
      <c r="DZ576" s="18"/>
      <c r="EA576" s="18"/>
      <c r="EB576" s="18"/>
      <c r="EC576" s="18"/>
      <c r="ED576" s="18"/>
      <c r="EE576" s="18"/>
      <c r="EF576" s="18"/>
      <c r="EG576" s="18"/>
      <c r="EH576" s="18"/>
      <c r="EI576" s="18"/>
      <c r="EJ576" s="18"/>
      <c r="EK576" s="18"/>
      <c r="EL576" s="18"/>
      <c r="EM576" s="18"/>
      <c r="EN576" s="18"/>
      <c r="EO576" s="18"/>
      <c r="EP576" s="18"/>
      <c r="EQ576" s="18"/>
      <c r="ER576" s="18"/>
      <c r="ES576" s="18"/>
      <c r="ET576" s="18"/>
      <c r="EU576" s="18"/>
      <c r="EV576" s="18"/>
      <c r="EW576" s="18"/>
      <c r="EX576" s="18"/>
      <c r="EY576" s="18"/>
      <c r="EZ576" s="18"/>
      <c r="FA576" s="18"/>
      <c r="FB576" s="18"/>
      <c r="FC576" s="18"/>
      <c r="FD576" s="18"/>
      <c r="FE576" s="18"/>
      <c r="FF576" s="18"/>
      <c r="FG576" s="18"/>
      <c r="FH576" s="18"/>
      <c r="FI576" s="18"/>
      <c r="FJ576" s="18"/>
      <c r="FK576" s="18"/>
      <c r="FL576" s="18"/>
      <c r="FM576" s="18"/>
      <c r="FN576" s="18"/>
      <c r="FO576" s="18"/>
      <c r="FP576" s="18"/>
      <c r="FQ576" s="18"/>
      <c r="FR576" s="18"/>
      <c r="FS576" s="18"/>
      <c r="FT576" s="18"/>
      <c r="FU576" s="18"/>
      <c r="FV576" s="18"/>
      <c r="FW576" s="18"/>
      <c r="FX576" s="18"/>
      <c r="FY576" s="18"/>
      <c r="FZ576" s="18"/>
    </row>
    <row r="577" spans="1:182" ht="15">
      <c r="A577" s="18"/>
      <c r="B577" s="18"/>
      <c r="C577" s="18"/>
      <c r="D577" s="245"/>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c r="CM577" s="18"/>
      <c r="CN577" s="18"/>
      <c r="CO577" s="18"/>
      <c r="CP577" s="18"/>
      <c r="CQ577" s="18"/>
      <c r="CR577" s="18"/>
      <c r="CS577" s="18"/>
      <c r="CT577" s="18"/>
      <c r="CU577" s="18"/>
      <c r="CV577" s="18"/>
      <c r="CW577" s="18"/>
      <c r="CX577" s="18"/>
      <c r="CY577" s="18"/>
      <c r="CZ577" s="18"/>
      <c r="DA577" s="18"/>
      <c r="DB577" s="18"/>
      <c r="DC577" s="18"/>
      <c r="DD577" s="18"/>
      <c r="DE577" s="18"/>
      <c r="DF577" s="18"/>
      <c r="DG577" s="18"/>
      <c r="DH577" s="18"/>
      <c r="DI577" s="18"/>
      <c r="DJ577" s="18"/>
      <c r="DK577" s="18"/>
      <c r="DL577" s="18"/>
      <c r="DM577" s="18"/>
      <c r="DN577" s="18"/>
      <c r="DO577" s="18"/>
      <c r="DP577" s="18"/>
      <c r="DQ577" s="18"/>
      <c r="DR577" s="18"/>
      <c r="DS577" s="18"/>
      <c r="DT577" s="18"/>
      <c r="DU577" s="18"/>
      <c r="DV577" s="18"/>
      <c r="DW577" s="18"/>
      <c r="DX577" s="18"/>
      <c r="DY577" s="18"/>
      <c r="DZ577" s="18"/>
      <c r="EA577" s="18"/>
      <c r="EB577" s="18"/>
      <c r="EC577" s="18"/>
      <c r="ED577" s="18"/>
      <c r="EE577" s="18"/>
      <c r="EF577" s="18"/>
      <c r="EG577" s="18"/>
      <c r="EH577" s="18"/>
      <c r="EI577" s="18"/>
      <c r="EJ577" s="18"/>
      <c r="EK577" s="18"/>
      <c r="EL577" s="18"/>
      <c r="EM577" s="18"/>
      <c r="EN577" s="18"/>
      <c r="EO577" s="18"/>
      <c r="EP577" s="18"/>
      <c r="EQ577" s="18"/>
      <c r="ER577" s="18"/>
      <c r="ES577" s="18"/>
      <c r="ET577" s="18"/>
      <c r="EU577" s="18"/>
      <c r="EV577" s="18"/>
      <c r="EW577" s="18"/>
      <c r="EX577" s="18"/>
      <c r="EY577" s="18"/>
      <c r="EZ577" s="18"/>
      <c r="FA577" s="18"/>
      <c r="FB577" s="18"/>
      <c r="FC577" s="18"/>
      <c r="FD577" s="18"/>
      <c r="FE577" s="18"/>
      <c r="FF577" s="18"/>
      <c r="FG577" s="18"/>
      <c r="FH577" s="18"/>
      <c r="FI577" s="18"/>
      <c r="FJ577" s="18"/>
      <c r="FK577" s="18"/>
      <c r="FL577" s="18"/>
      <c r="FM577" s="18"/>
      <c r="FN577" s="18"/>
      <c r="FO577" s="18"/>
      <c r="FP577" s="18"/>
      <c r="FQ577" s="18"/>
      <c r="FR577" s="18"/>
      <c r="FS577" s="18"/>
      <c r="FT577" s="18"/>
      <c r="FU577" s="18"/>
      <c r="FV577" s="18"/>
      <c r="FW577" s="18"/>
      <c r="FX577" s="18"/>
      <c r="FY577" s="18"/>
      <c r="FZ577" s="18"/>
    </row>
    <row r="578" spans="1:182" ht="15">
      <c r="A578" s="18"/>
      <c r="B578" s="18"/>
      <c r="C578" s="18"/>
      <c r="D578" s="245"/>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c r="CM578" s="18"/>
      <c r="CN578" s="18"/>
      <c r="CO578" s="18"/>
      <c r="CP578" s="18"/>
      <c r="CQ578" s="18"/>
      <c r="CR578" s="18"/>
      <c r="CS578" s="18"/>
      <c r="CT578" s="18"/>
      <c r="CU578" s="18"/>
      <c r="CV578" s="18"/>
      <c r="CW578" s="18"/>
      <c r="CX578" s="18"/>
      <c r="CY578" s="18"/>
      <c r="CZ578" s="18"/>
      <c r="DA578" s="18"/>
      <c r="DB578" s="18"/>
      <c r="DC578" s="18"/>
      <c r="DD578" s="18"/>
      <c r="DE578" s="18"/>
      <c r="DF578" s="18"/>
      <c r="DG578" s="18"/>
      <c r="DH578" s="18"/>
      <c r="DI578" s="18"/>
      <c r="DJ578" s="18"/>
      <c r="DK578" s="18"/>
      <c r="DL578" s="18"/>
      <c r="DM578" s="18"/>
      <c r="DN578" s="18"/>
      <c r="DO578" s="18"/>
      <c r="DP578" s="18"/>
      <c r="DQ578" s="18"/>
      <c r="DR578" s="18"/>
      <c r="DS578" s="18"/>
      <c r="DT578" s="18"/>
      <c r="DU578" s="18"/>
      <c r="DV578" s="18"/>
      <c r="DW578" s="18"/>
      <c r="DX578" s="18"/>
      <c r="DY578" s="18"/>
      <c r="DZ578" s="18"/>
      <c r="EA578" s="18"/>
      <c r="EB578" s="18"/>
      <c r="EC578" s="18"/>
      <c r="ED578" s="18"/>
      <c r="EE578" s="18"/>
      <c r="EF578" s="18"/>
      <c r="EG578" s="18"/>
      <c r="EH578" s="18"/>
      <c r="EI578" s="18"/>
      <c r="EJ578" s="18"/>
      <c r="EK578" s="18"/>
      <c r="EL578" s="18"/>
      <c r="EM578" s="18"/>
      <c r="EN578" s="18"/>
      <c r="EO578" s="18"/>
      <c r="EP578" s="18"/>
      <c r="EQ578" s="18"/>
      <c r="ER578" s="18"/>
      <c r="ES578" s="18"/>
      <c r="ET578" s="18"/>
      <c r="EU578" s="18"/>
      <c r="EV578" s="18"/>
      <c r="EW578" s="18"/>
      <c r="EX578" s="18"/>
      <c r="EY578" s="18"/>
      <c r="EZ578" s="18"/>
      <c r="FA578" s="18"/>
      <c r="FB578" s="18"/>
      <c r="FC578" s="18"/>
      <c r="FD578" s="18"/>
      <c r="FE578" s="18"/>
      <c r="FF578" s="18"/>
      <c r="FG578" s="18"/>
      <c r="FH578" s="18"/>
      <c r="FI578" s="18"/>
      <c r="FJ578" s="18"/>
      <c r="FK578" s="18"/>
      <c r="FL578" s="18"/>
      <c r="FM578" s="18"/>
      <c r="FN578" s="18"/>
      <c r="FO578" s="18"/>
      <c r="FP578" s="18"/>
      <c r="FQ578" s="18"/>
      <c r="FR578" s="18"/>
      <c r="FS578" s="18"/>
      <c r="FT578" s="18"/>
      <c r="FU578" s="18"/>
      <c r="FV578" s="18"/>
      <c r="FW578" s="18"/>
      <c r="FX578" s="18"/>
      <c r="FY578" s="18"/>
      <c r="FZ578" s="18"/>
    </row>
    <row r="579" spans="1:182" ht="15">
      <c r="A579" s="18"/>
      <c r="B579" s="18"/>
      <c r="C579" s="18"/>
      <c r="D579" s="245"/>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c r="CM579" s="18"/>
      <c r="CN579" s="18"/>
      <c r="CO579" s="18"/>
      <c r="CP579" s="18"/>
      <c r="CQ579" s="18"/>
      <c r="CR579" s="18"/>
      <c r="CS579" s="18"/>
      <c r="CT579" s="18"/>
      <c r="CU579" s="18"/>
      <c r="CV579" s="18"/>
      <c r="CW579" s="18"/>
      <c r="CX579" s="18"/>
      <c r="CY579" s="18"/>
      <c r="CZ579" s="18"/>
      <c r="DA579" s="18"/>
      <c r="DB579" s="18"/>
      <c r="DC579" s="18"/>
      <c r="DD579" s="18"/>
      <c r="DE579" s="18"/>
      <c r="DF579" s="18"/>
      <c r="DG579" s="18"/>
      <c r="DH579" s="18"/>
      <c r="DI579" s="18"/>
      <c r="DJ579" s="18"/>
      <c r="DK579" s="18"/>
      <c r="DL579" s="18"/>
      <c r="DM579" s="18"/>
      <c r="DN579" s="18"/>
      <c r="DO579" s="18"/>
      <c r="DP579" s="18"/>
      <c r="DQ579" s="18"/>
      <c r="DR579" s="18"/>
      <c r="DS579" s="18"/>
      <c r="DT579" s="18"/>
      <c r="DU579" s="18"/>
      <c r="DV579" s="18"/>
      <c r="DW579" s="18"/>
      <c r="DX579" s="18"/>
      <c r="DY579" s="18"/>
      <c r="DZ579" s="18"/>
      <c r="EA579" s="18"/>
      <c r="EB579" s="18"/>
      <c r="EC579" s="18"/>
      <c r="ED579" s="18"/>
      <c r="EE579" s="18"/>
      <c r="EF579" s="18"/>
      <c r="EG579" s="18"/>
      <c r="EH579" s="18"/>
      <c r="EI579" s="18"/>
      <c r="EJ579" s="18"/>
      <c r="EK579" s="18"/>
      <c r="EL579" s="18"/>
      <c r="EM579" s="18"/>
      <c r="EN579" s="18"/>
      <c r="EO579" s="18"/>
      <c r="EP579" s="18"/>
      <c r="EQ579" s="18"/>
      <c r="ER579" s="18"/>
      <c r="ES579" s="18"/>
      <c r="ET579" s="18"/>
      <c r="EU579" s="18"/>
      <c r="EV579" s="18"/>
      <c r="EW579" s="18"/>
      <c r="EX579" s="18"/>
      <c r="EY579" s="18"/>
      <c r="EZ579" s="18"/>
      <c r="FA579" s="18"/>
      <c r="FB579" s="18"/>
      <c r="FC579" s="18"/>
      <c r="FD579" s="18"/>
      <c r="FE579" s="18"/>
      <c r="FF579" s="18"/>
      <c r="FG579" s="18"/>
      <c r="FH579" s="18"/>
      <c r="FI579" s="18"/>
      <c r="FJ579" s="18"/>
      <c r="FK579" s="18"/>
      <c r="FL579" s="18"/>
      <c r="FM579" s="18"/>
      <c r="FN579" s="18"/>
      <c r="FO579" s="18"/>
      <c r="FP579" s="18"/>
      <c r="FQ579" s="18"/>
      <c r="FR579" s="18"/>
      <c r="FS579" s="18"/>
      <c r="FT579" s="18"/>
      <c r="FU579" s="18"/>
      <c r="FV579" s="18"/>
      <c r="FW579" s="18"/>
      <c r="FX579" s="18"/>
      <c r="FY579" s="18"/>
      <c r="FZ579" s="18"/>
    </row>
    <row r="580" spans="1:182" ht="15">
      <c r="A580" s="18"/>
      <c r="B580" s="18"/>
      <c r="C580" s="18"/>
      <c r="D580" s="245"/>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c r="CM580" s="18"/>
      <c r="CN580" s="18"/>
      <c r="CO580" s="18"/>
      <c r="CP580" s="18"/>
      <c r="CQ580" s="18"/>
      <c r="CR580" s="18"/>
      <c r="CS580" s="18"/>
      <c r="CT580" s="18"/>
      <c r="CU580" s="18"/>
      <c r="CV580" s="18"/>
      <c r="CW580" s="18"/>
      <c r="CX580" s="18"/>
      <c r="CY580" s="18"/>
      <c r="CZ580" s="18"/>
      <c r="DA580" s="18"/>
      <c r="DB580" s="18"/>
      <c r="DC580" s="18"/>
      <c r="DD580" s="18"/>
      <c r="DE580" s="18"/>
      <c r="DF580" s="18"/>
      <c r="DG580" s="18"/>
      <c r="DH580" s="18"/>
      <c r="DI580" s="18"/>
      <c r="DJ580" s="18"/>
      <c r="DK580" s="18"/>
      <c r="DL580" s="18"/>
      <c r="DM580" s="18"/>
      <c r="DN580" s="18"/>
      <c r="DO580" s="18"/>
      <c r="DP580" s="18"/>
      <c r="DQ580" s="18"/>
      <c r="DR580" s="18"/>
      <c r="DS580" s="18"/>
      <c r="DT580" s="18"/>
      <c r="DU580" s="18"/>
      <c r="DV580" s="18"/>
      <c r="DW580" s="18"/>
      <c r="DX580" s="18"/>
      <c r="DY580" s="18"/>
      <c r="DZ580" s="18"/>
      <c r="EA580" s="18"/>
      <c r="EB580" s="18"/>
      <c r="EC580" s="18"/>
      <c r="ED580" s="18"/>
      <c r="EE580" s="18"/>
      <c r="EF580" s="18"/>
      <c r="EG580" s="18"/>
      <c r="EH580" s="18"/>
      <c r="EI580" s="18"/>
      <c r="EJ580" s="18"/>
      <c r="EK580" s="18"/>
      <c r="EL580" s="18"/>
      <c r="EM580" s="18"/>
      <c r="EN580" s="18"/>
      <c r="EO580" s="18"/>
      <c r="EP580" s="18"/>
      <c r="EQ580" s="18"/>
      <c r="ER580" s="18"/>
      <c r="ES580" s="18"/>
      <c r="ET580" s="18"/>
      <c r="EU580" s="18"/>
      <c r="EV580" s="18"/>
      <c r="EW580" s="18"/>
      <c r="EX580" s="18"/>
      <c r="EY580" s="18"/>
      <c r="EZ580" s="18"/>
      <c r="FA580" s="18"/>
      <c r="FB580" s="18"/>
      <c r="FC580" s="18"/>
      <c r="FD580" s="18"/>
      <c r="FE580" s="18"/>
      <c r="FF580" s="18"/>
      <c r="FG580" s="18"/>
      <c r="FH580" s="18"/>
      <c r="FI580" s="18"/>
      <c r="FJ580" s="18"/>
      <c r="FK580" s="18"/>
      <c r="FL580" s="18"/>
      <c r="FM580" s="18"/>
      <c r="FN580" s="18"/>
      <c r="FO580" s="18"/>
      <c r="FP580" s="18"/>
      <c r="FQ580" s="18"/>
      <c r="FR580" s="18"/>
      <c r="FS580" s="18"/>
      <c r="FT580" s="18"/>
      <c r="FU580" s="18"/>
      <c r="FV580" s="18"/>
      <c r="FW580" s="18"/>
      <c r="FX580" s="18"/>
      <c r="FY580" s="18"/>
      <c r="FZ580" s="18"/>
    </row>
    <row r="581" spans="1:182" ht="15">
      <c r="A581" s="18"/>
      <c r="B581" s="18"/>
      <c r="C581" s="18"/>
      <c r="D581" s="245"/>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c r="CM581" s="18"/>
      <c r="CN581" s="18"/>
      <c r="CO581" s="18"/>
      <c r="CP581" s="18"/>
      <c r="CQ581" s="18"/>
      <c r="CR581" s="18"/>
      <c r="CS581" s="18"/>
      <c r="CT581" s="18"/>
      <c r="CU581" s="18"/>
      <c r="CV581" s="18"/>
      <c r="CW581" s="18"/>
      <c r="CX581" s="18"/>
      <c r="CY581" s="18"/>
      <c r="CZ581" s="18"/>
      <c r="DA581" s="18"/>
      <c r="DB581" s="18"/>
      <c r="DC581" s="18"/>
      <c r="DD581" s="18"/>
      <c r="DE581" s="18"/>
      <c r="DF581" s="18"/>
      <c r="DG581" s="18"/>
      <c r="DH581" s="18"/>
      <c r="DI581" s="18"/>
      <c r="DJ581" s="18"/>
      <c r="DK581" s="18"/>
      <c r="DL581" s="18"/>
      <c r="DM581" s="18"/>
      <c r="DN581" s="18"/>
      <c r="DO581" s="18"/>
      <c r="DP581" s="18"/>
      <c r="DQ581" s="18"/>
      <c r="DR581" s="18"/>
      <c r="DS581" s="18"/>
      <c r="DT581" s="18"/>
      <c r="DU581" s="18"/>
      <c r="DV581" s="18"/>
      <c r="DW581" s="18"/>
      <c r="DX581" s="18"/>
      <c r="DY581" s="18"/>
      <c r="DZ581" s="18"/>
      <c r="EA581" s="18"/>
      <c r="EB581" s="18"/>
      <c r="EC581" s="18"/>
      <c r="ED581" s="18"/>
      <c r="EE581" s="18"/>
      <c r="EF581" s="18"/>
      <c r="EG581" s="18"/>
      <c r="EH581" s="18"/>
      <c r="EI581" s="18"/>
      <c r="EJ581" s="18"/>
      <c r="EK581" s="18"/>
      <c r="EL581" s="18"/>
      <c r="EM581" s="18"/>
      <c r="EN581" s="18"/>
      <c r="EO581" s="18"/>
      <c r="EP581" s="18"/>
      <c r="EQ581" s="18"/>
      <c r="ER581" s="18"/>
      <c r="ES581" s="18"/>
      <c r="ET581" s="18"/>
      <c r="EU581" s="18"/>
      <c r="EV581" s="18"/>
      <c r="EW581" s="18"/>
      <c r="EX581" s="18"/>
      <c r="EY581" s="18"/>
      <c r="EZ581" s="18"/>
      <c r="FA581" s="18"/>
      <c r="FB581" s="18"/>
      <c r="FC581" s="18"/>
      <c r="FD581" s="18"/>
      <c r="FE581" s="18"/>
      <c r="FF581" s="18"/>
      <c r="FG581" s="18"/>
      <c r="FH581" s="18"/>
      <c r="FI581" s="18"/>
      <c r="FJ581" s="18"/>
      <c r="FK581" s="18"/>
      <c r="FL581" s="18"/>
      <c r="FM581" s="18"/>
      <c r="FN581" s="18"/>
      <c r="FO581" s="18"/>
      <c r="FP581" s="18"/>
      <c r="FQ581" s="18"/>
      <c r="FR581" s="18"/>
      <c r="FS581" s="18"/>
      <c r="FT581" s="18"/>
      <c r="FU581" s="18"/>
      <c r="FV581" s="18"/>
      <c r="FW581" s="18"/>
      <c r="FX581" s="18"/>
      <c r="FY581" s="18"/>
      <c r="FZ581" s="18"/>
    </row>
    <row r="582" spans="1:182" ht="15">
      <c r="A582" s="18"/>
      <c r="B582" s="18"/>
      <c r="C582" s="18"/>
      <c r="D582" s="245"/>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c r="CM582" s="18"/>
      <c r="CN582" s="18"/>
      <c r="CO582" s="18"/>
      <c r="CP582" s="18"/>
      <c r="CQ582" s="18"/>
      <c r="CR582" s="18"/>
      <c r="CS582" s="18"/>
      <c r="CT582" s="18"/>
      <c r="CU582" s="18"/>
      <c r="CV582" s="18"/>
      <c r="CW582" s="18"/>
      <c r="CX582" s="18"/>
      <c r="CY582" s="18"/>
      <c r="CZ582" s="18"/>
      <c r="DA582" s="18"/>
      <c r="DB582" s="18"/>
      <c r="DC582" s="18"/>
      <c r="DD582" s="18"/>
      <c r="DE582" s="18"/>
      <c r="DF582" s="18"/>
      <c r="DG582" s="18"/>
      <c r="DH582" s="18"/>
      <c r="DI582" s="18"/>
      <c r="DJ582" s="18"/>
      <c r="DK582" s="18"/>
      <c r="DL582" s="18"/>
      <c r="DM582" s="18"/>
      <c r="DN582" s="18"/>
      <c r="DO582" s="18"/>
      <c r="DP582" s="18"/>
      <c r="DQ582" s="18"/>
      <c r="DR582" s="18"/>
      <c r="DS582" s="18"/>
      <c r="DT582" s="18"/>
      <c r="DU582" s="18"/>
      <c r="DV582" s="18"/>
      <c r="DW582" s="18"/>
      <c r="DX582" s="18"/>
      <c r="DY582" s="18"/>
      <c r="DZ582" s="18"/>
      <c r="EA582" s="18"/>
      <c r="EB582" s="18"/>
      <c r="EC582" s="18"/>
      <c r="ED582" s="18"/>
      <c r="EE582" s="18"/>
      <c r="EF582" s="18"/>
      <c r="EG582" s="18"/>
      <c r="EH582" s="18"/>
      <c r="EI582" s="18"/>
      <c r="EJ582" s="18"/>
      <c r="EK582" s="18"/>
      <c r="EL582" s="18"/>
      <c r="EM582" s="18"/>
      <c r="EN582" s="18"/>
      <c r="EO582" s="18"/>
      <c r="EP582" s="18"/>
      <c r="EQ582" s="18"/>
      <c r="ER582" s="18"/>
      <c r="ES582" s="18"/>
      <c r="ET582" s="18"/>
      <c r="EU582" s="18"/>
      <c r="EV582" s="18"/>
      <c r="EW582" s="18"/>
      <c r="EX582" s="18"/>
      <c r="EY582" s="18"/>
      <c r="EZ582" s="18"/>
      <c r="FA582" s="18"/>
      <c r="FB582" s="18"/>
      <c r="FC582" s="18"/>
      <c r="FD582" s="18"/>
      <c r="FE582" s="18"/>
      <c r="FF582" s="18"/>
      <c r="FG582" s="18"/>
      <c r="FH582" s="18"/>
      <c r="FI582" s="18"/>
      <c r="FJ582" s="18"/>
      <c r="FK582" s="18"/>
      <c r="FL582" s="18"/>
      <c r="FM582" s="18"/>
      <c r="FN582" s="18"/>
      <c r="FO582" s="18"/>
      <c r="FP582" s="18"/>
      <c r="FQ582" s="18"/>
      <c r="FR582" s="18"/>
      <c r="FS582" s="18"/>
      <c r="FT582" s="18"/>
      <c r="FU582" s="18"/>
      <c r="FV582" s="18"/>
      <c r="FW582" s="18"/>
      <c r="FX582" s="18"/>
      <c r="FY582" s="18"/>
      <c r="FZ582" s="18"/>
    </row>
    <row r="583" spans="1:182" ht="15">
      <c r="A583" s="18"/>
      <c r="B583" s="18"/>
      <c r="C583" s="18"/>
      <c r="D583" s="245"/>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c r="CM583" s="18"/>
      <c r="CN583" s="18"/>
      <c r="CO583" s="18"/>
      <c r="CP583" s="18"/>
      <c r="CQ583" s="18"/>
      <c r="CR583" s="18"/>
      <c r="CS583" s="18"/>
      <c r="CT583" s="18"/>
      <c r="CU583" s="18"/>
      <c r="CV583" s="18"/>
      <c r="CW583" s="18"/>
      <c r="CX583" s="18"/>
      <c r="CY583" s="18"/>
      <c r="CZ583" s="18"/>
      <c r="DA583" s="18"/>
      <c r="DB583" s="18"/>
      <c r="DC583" s="18"/>
      <c r="DD583" s="18"/>
      <c r="DE583" s="18"/>
      <c r="DF583" s="18"/>
      <c r="DG583" s="18"/>
      <c r="DH583" s="18"/>
      <c r="DI583" s="18"/>
      <c r="DJ583" s="18"/>
      <c r="DK583" s="18"/>
      <c r="DL583" s="18"/>
      <c r="DM583" s="18"/>
      <c r="DN583" s="18"/>
      <c r="DO583" s="18"/>
      <c r="DP583" s="18"/>
      <c r="DQ583" s="18"/>
      <c r="DR583" s="18"/>
      <c r="DS583" s="18"/>
      <c r="DT583" s="18"/>
      <c r="DU583" s="18"/>
      <c r="DV583" s="18"/>
      <c r="DW583" s="18"/>
      <c r="DX583" s="18"/>
      <c r="DY583" s="18"/>
      <c r="DZ583" s="18"/>
      <c r="EA583" s="18"/>
      <c r="EB583" s="18"/>
      <c r="EC583" s="18"/>
      <c r="ED583" s="18"/>
      <c r="EE583" s="18"/>
      <c r="EF583" s="18"/>
      <c r="EG583" s="18"/>
      <c r="EH583" s="18"/>
      <c r="EI583" s="18"/>
      <c r="EJ583" s="18"/>
      <c r="EK583" s="18"/>
      <c r="EL583" s="18"/>
      <c r="EM583" s="18"/>
      <c r="EN583" s="18"/>
      <c r="EO583" s="18"/>
      <c r="EP583" s="18"/>
      <c r="EQ583" s="18"/>
      <c r="ER583" s="18"/>
      <c r="ES583" s="18"/>
      <c r="ET583" s="18"/>
      <c r="EU583" s="18"/>
      <c r="EV583" s="18"/>
      <c r="EW583" s="18"/>
      <c r="EX583" s="18"/>
      <c r="EY583" s="18"/>
      <c r="EZ583" s="18"/>
      <c r="FA583" s="18"/>
      <c r="FB583" s="18"/>
      <c r="FC583" s="18"/>
      <c r="FD583" s="18"/>
      <c r="FE583" s="18"/>
      <c r="FF583" s="18"/>
      <c r="FG583" s="18"/>
      <c r="FH583" s="18"/>
      <c r="FI583" s="18"/>
      <c r="FJ583" s="18"/>
      <c r="FK583" s="18"/>
      <c r="FL583" s="18"/>
      <c r="FM583" s="18"/>
      <c r="FN583" s="18"/>
      <c r="FO583" s="18"/>
      <c r="FP583" s="18"/>
      <c r="FQ583" s="18"/>
      <c r="FR583" s="18"/>
      <c r="FS583" s="18"/>
      <c r="FT583" s="18"/>
      <c r="FU583" s="18"/>
      <c r="FV583" s="18"/>
      <c r="FW583" s="18"/>
      <c r="FX583" s="18"/>
      <c r="FY583" s="18"/>
      <c r="FZ583" s="18"/>
    </row>
    <row r="584" spans="1:182" ht="15">
      <c r="A584" s="18"/>
      <c r="B584" s="18"/>
      <c r="C584" s="18"/>
      <c r="D584" s="245"/>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c r="CM584" s="18"/>
      <c r="CN584" s="18"/>
      <c r="CO584" s="18"/>
      <c r="CP584" s="18"/>
      <c r="CQ584" s="18"/>
      <c r="CR584" s="18"/>
      <c r="CS584" s="18"/>
      <c r="CT584" s="18"/>
      <c r="CU584" s="18"/>
      <c r="CV584" s="18"/>
      <c r="CW584" s="18"/>
      <c r="CX584" s="18"/>
      <c r="CY584" s="18"/>
      <c r="CZ584" s="18"/>
      <c r="DA584" s="18"/>
      <c r="DB584" s="18"/>
      <c r="DC584" s="18"/>
      <c r="DD584" s="18"/>
      <c r="DE584" s="18"/>
      <c r="DF584" s="18"/>
      <c r="DG584" s="18"/>
      <c r="DH584" s="18"/>
      <c r="DI584" s="18"/>
      <c r="DJ584" s="18"/>
      <c r="DK584" s="18"/>
      <c r="DL584" s="18"/>
      <c r="DM584" s="18"/>
      <c r="DN584" s="18"/>
      <c r="DO584" s="18"/>
      <c r="DP584" s="18"/>
      <c r="DQ584" s="18"/>
      <c r="DR584" s="18"/>
      <c r="DS584" s="18"/>
      <c r="DT584" s="18"/>
      <c r="DU584" s="18"/>
      <c r="DV584" s="18"/>
      <c r="DW584" s="18"/>
      <c r="DX584" s="18"/>
      <c r="DY584" s="18"/>
      <c r="DZ584" s="18"/>
      <c r="EA584" s="18"/>
      <c r="EB584" s="18"/>
      <c r="EC584" s="18"/>
      <c r="ED584" s="18"/>
      <c r="EE584" s="18"/>
      <c r="EF584" s="18"/>
      <c r="EG584" s="18"/>
      <c r="EH584" s="18"/>
      <c r="EI584" s="18"/>
      <c r="EJ584" s="18"/>
      <c r="EK584" s="18"/>
      <c r="EL584" s="18"/>
      <c r="EM584" s="18"/>
      <c r="EN584" s="18"/>
      <c r="EO584" s="18"/>
      <c r="EP584" s="18"/>
      <c r="EQ584" s="18"/>
      <c r="ER584" s="18"/>
      <c r="ES584" s="18"/>
      <c r="ET584" s="18"/>
      <c r="EU584" s="18"/>
      <c r="EV584" s="18"/>
      <c r="EW584" s="18"/>
      <c r="EX584" s="18"/>
      <c r="EY584" s="18"/>
      <c r="EZ584" s="18"/>
      <c r="FA584" s="18"/>
      <c r="FB584" s="18"/>
      <c r="FC584" s="18"/>
      <c r="FD584" s="18"/>
      <c r="FE584" s="18"/>
      <c r="FF584" s="18"/>
      <c r="FG584" s="18"/>
      <c r="FH584" s="18"/>
      <c r="FI584" s="18"/>
      <c r="FJ584" s="18"/>
      <c r="FK584" s="18"/>
      <c r="FL584" s="18"/>
      <c r="FM584" s="18"/>
      <c r="FN584" s="18"/>
      <c r="FO584" s="18"/>
      <c r="FP584" s="18"/>
      <c r="FQ584" s="18"/>
      <c r="FR584" s="18"/>
      <c r="FS584" s="18"/>
      <c r="FT584" s="18"/>
      <c r="FU584" s="18"/>
      <c r="FV584" s="18"/>
      <c r="FW584" s="18"/>
      <c r="FX584" s="18"/>
      <c r="FY584" s="18"/>
      <c r="FZ584" s="18"/>
    </row>
    <row r="585" spans="1:182" ht="15">
      <c r="A585" s="18"/>
      <c r="B585" s="18"/>
      <c r="C585" s="18"/>
      <c r="D585" s="245"/>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c r="CM585" s="18"/>
      <c r="CN585" s="18"/>
      <c r="CO585" s="18"/>
      <c r="CP585" s="18"/>
      <c r="CQ585" s="18"/>
      <c r="CR585" s="18"/>
      <c r="CS585" s="18"/>
      <c r="CT585" s="18"/>
      <c r="CU585" s="18"/>
      <c r="CV585" s="18"/>
      <c r="CW585" s="18"/>
      <c r="CX585" s="18"/>
      <c r="CY585" s="18"/>
      <c r="CZ585" s="18"/>
      <c r="DA585" s="18"/>
      <c r="DB585" s="18"/>
      <c r="DC585" s="18"/>
      <c r="DD585" s="18"/>
      <c r="DE585" s="18"/>
      <c r="DF585" s="18"/>
      <c r="DG585" s="18"/>
      <c r="DH585" s="18"/>
      <c r="DI585" s="18"/>
      <c r="DJ585" s="18"/>
      <c r="DK585" s="18"/>
      <c r="DL585" s="18"/>
      <c r="DM585" s="18"/>
      <c r="DN585" s="18"/>
      <c r="DO585" s="18"/>
      <c r="DP585" s="18"/>
      <c r="DQ585" s="18"/>
      <c r="DR585" s="18"/>
      <c r="DS585" s="18"/>
      <c r="DT585" s="18"/>
      <c r="DU585" s="18"/>
      <c r="DV585" s="18"/>
      <c r="DW585" s="18"/>
      <c r="DX585" s="18"/>
      <c r="DY585" s="18"/>
      <c r="DZ585" s="18"/>
      <c r="EA585" s="18"/>
      <c r="EB585" s="18"/>
      <c r="EC585" s="18"/>
      <c r="ED585" s="18"/>
      <c r="EE585" s="18"/>
      <c r="EF585" s="18"/>
      <c r="EG585" s="18"/>
      <c r="EH585" s="18"/>
      <c r="EI585" s="18"/>
      <c r="EJ585" s="18"/>
      <c r="EK585" s="18"/>
      <c r="EL585" s="18"/>
      <c r="EM585" s="18"/>
      <c r="EN585" s="18"/>
      <c r="EO585" s="18"/>
      <c r="EP585" s="18"/>
      <c r="EQ585" s="18"/>
      <c r="ER585" s="18"/>
      <c r="ES585" s="18"/>
      <c r="ET585" s="18"/>
      <c r="EU585" s="18"/>
      <c r="EV585" s="18"/>
      <c r="EW585" s="18"/>
      <c r="EX585" s="18"/>
      <c r="EY585" s="18"/>
      <c r="EZ585" s="18"/>
      <c r="FA585" s="18"/>
      <c r="FB585" s="18"/>
      <c r="FC585" s="18"/>
      <c r="FD585" s="18"/>
      <c r="FE585" s="18"/>
      <c r="FF585" s="18"/>
      <c r="FG585" s="18"/>
      <c r="FH585" s="18"/>
      <c r="FI585" s="18"/>
      <c r="FJ585" s="18"/>
      <c r="FK585" s="18"/>
      <c r="FL585" s="18"/>
      <c r="FM585" s="18"/>
      <c r="FN585" s="18"/>
      <c r="FO585" s="18"/>
      <c r="FP585" s="18"/>
      <c r="FQ585" s="18"/>
      <c r="FR585" s="18"/>
      <c r="FS585" s="18"/>
      <c r="FT585" s="18"/>
      <c r="FU585" s="18"/>
      <c r="FV585" s="18"/>
      <c r="FW585" s="18"/>
      <c r="FX585" s="18"/>
      <c r="FY585" s="18"/>
      <c r="FZ585" s="18"/>
    </row>
    <row r="586" spans="1:182" ht="15">
      <c r="A586" s="18"/>
      <c r="B586" s="18"/>
      <c r="C586" s="18"/>
      <c r="D586" s="245"/>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18"/>
      <c r="CR586" s="18"/>
      <c r="CS586" s="18"/>
      <c r="CT586" s="18"/>
      <c r="CU586" s="18"/>
      <c r="CV586" s="18"/>
      <c r="CW586" s="18"/>
      <c r="CX586" s="18"/>
      <c r="CY586" s="18"/>
      <c r="CZ586" s="18"/>
      <c r="DA586" s="18"/>
      <c r="DB586" s="18"/>
      <c r="DC586" s="18"/>
      <c r="DD586" s="18"/>
      <c r="DE586" s="18"/>
      <c r="DF586" s="18"/>
      <c r="DG586" s="18"/>
      <c r="DH586" s="18"/>
      <c r="DI586" s="18"/>
      <c r="DJ586" s="18"/>
      <c r="DK586" s="18"/>
      <c r="DL586" s="18"/>
      <c r="DM586" s="18"/>
      <c r="DN586" s="18"/>
      <c r="DO586" s="18"/>
      <c r="DP586" s="18"/>
      <c r="DQ586" s="18"/>
      <c r="DR586" s="18"/>
      <c r="DS586" s="18"/>
      <c r="DT586" s="18"/>
      <c r="DU586" s="18"/>
      <c r="DV586" s="18"/>
      <c r="DW586" s="18"/>
      <c r="DX586" s="18"/>
      <c r="DY586" s="18"/>
      <c r="DZ586" s="18"/>
      <c r="EA586" s="18"/>
      <c r="EB586" s="18"/>
      <c r="EC586" s="18"/>
      <c r="ED586" s="18"/>
      <c r="EE586" s="18"/>
      <c r="EF586" s="18"/>
      <c r="EG586" s="18"/>
      <c r="EH586" s="18"/>
      <c r="EI586" s="18"/>
      <c r="EJ586" s="18"/>
      <c r="EK586" s="18"/>
      <c r="EL586" s="18"/>
      <c r="EM586" s="18"/>
      <c r="EN586" s="18"/>
      <c r="EO586" s="18"/>
      <c r="EP586" s="18"/>
      <c r="EQ586" s="18"/>
      <c r="ER586" s="18"/>
      <c r="ES586" s="18"/>
      <c r="ET586" s="18"/>
      <c r="EU586" s="18"/>
      <c r="EV586" s="18"/>
      <c r="EW586" s="18"/>
      <c r="EX586" s="18"/>
      <c r="EY586" s="18"/>
      <c r="EZ586" s="18"/>
      <c r="FA586" s="18"/>
      <c r="FB586" s="18"/>
      <c r="FC586" s="18"/>
      <c r="FD586" s="18"/>
      <c r="FE586" s="18"/>
      <c r="FF586" s="18"/>
      <c r="FG586" s="18"/>
      <c r="FH586" s="18"/>
      <c r="FI586" s="18"/>
      <c r="FJ586" s="18"/>
      <c r="FK586" s="18"/>
      <c r="FL586" s="18"/>
      <c r="FM586" s="18"/>
      <c r="FN586" s="18"/>
      <c r="FO586" s="18"/>
      <c r="FP586" s="18"/>
      <c r="FQ586" s="18"/>
      <c r="FR586" s="18"/>
      <c r="FS586" s="18"/>
      <c r="FT586" s="18"/>
      <c r="FU586" s="18"/>
      <c r="FV586" s="18"/>
      <c r="FW586" s="18"/>
      <c r="FX586" s="18"/>
      <c r="FY586" s="18"/>
      <c r="FZ586" s="18"/>
    </row>
    <row r="587" spans="1:182" ht="15">
      <c r="A587" s="18"/>
      <c r="B587" s="18"/>
      <c r="C587" s="18"/>
      <c r="D587" s="245"/>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c r="CM587" s="18"/>
      <c r="CN587" s="18"/>
      <c r="CO587" s="18"/>
      <c r="CP587" s="18"/>
      <c r="CQ587" s="18"/>
      <c r="CR587" s="18"/>
      <c r="CS587" s="18"/>
      <c r="CT587" s="18"/>
      <c r="CU587" s="18"/>
      <c r="CV587" s="18"/>
      <c r="CW587" s="18"/>
      <c r="CX587" s="18"/>
      <c r="CY587" s="18"/>
      <c r="CZ587" s="18"/>
      <c r="DA587" s="18"/>
      <c r="DB587" s="18"/>
      <c r="DC587" s="18"/>
      <c r="DD587" s="18"/>
      <c r="DE587" s="18"/>
      <c r="DF587" s="18"/>
      <c r="DG587" s="18"/>
      <c r="DH587" s="18"/>
      <c r="DI587" s="18"/>
      <c r="DJ587" s="18"/>
      <c r="DK587" s="18"/>
      <c r="DL587" s="18"/>
      <c r="DM587" s="18"/>
      <c r="DN587" s="18"/>
      <c r="DO587" s="18"/>
      <c r="DP587" s="18"/>
      <c r="DQ587" s="18"/>
      <c r="DR587" s="18"/>
      <c r="DS587" s="18"/>
      <c r="DT587" s="18"/>
      <c r="DU587" s="18"/>
      <c r="DV587" s="18"/>
      <c r="DW587" s="18"/>
      <c r="DX587" s="18"/>
      <c r="DY587" s="18"/>
      <c r="DZ587" s="18"/>
      <c r="EA587" s="18"/>
      <c r="EB587" s="18"/>
      <c r="EC587" s="18"/>
      <c r="ED587" s="18"/>
      <c r="EE587" s="18"/>
      <c r="EF587" s="18"/>
      <c r="EG587" s="18"/>
      <c r="EH587" s="18"/>
      <c r="EI587" s="18"/>
      <c r="EJ587" s="18"/>
      <c r="EK587" s="18"/>
      <c r="EL587" s="18"/>
      <c r="EM587" s="18"/>
      <c r="EN587" s="18"/>
      <c r="EO587" s="18"/>
      <c r="EP587" s="18"/>
      <c r="EQ587" s="18"/>
      <c r="ER587" s="18"/>
      <c r="ES587" s="18"/>
      <c r="ET587" s="18"/>
      <c r="EU587" s="18"/>
      <c r="EV587" s="18"/>
      <c r="EW587" s="18"/>
      <c r="EX587" s="18"/>
      <c r="EY587" s="18"/>
      <c r="EZ587" s="18"/>
      <c r="FA587" s="18"/>
      <c r="FB587" s="18"/>
      <c r="FC587" s="18"/>
      <c r="FD587" s="18"/>
      <c r="FE587" s="18"/>
      <c r="FF587" s="18"/>
      <c r="FG587" s="18"/>
      <c r="FH587" s="18"/>
      <c r="FI587" s="18"/>
      <c r="FJ587" s="18"/>
      <c r="FK587" s="18"/>
      <c r="FL587" s="18"/>
      <c r="FM587" s="18"/>
      <c r="FN587" s="18"/>
      <c r="FO587" s="18"/>
      <c r="FP587" s="18"/>
      <c r="FQ587" s="18"/>
      <c r="FR587" s="18"/>
      <c r="FS587" s="18"/>
      <c r="FT587" s="18"/>
      <c r="FU587" s="18"/>
      <c r="FV587" s="18"/>
      <c r="FW587" s="18"/>
      <c r="FX587" s="18"/>
      <c r="FY587" s="18"/>
      <c r="FZ587" s="18"/>
    </row>
    <row r="588" spans="1:182" ht="15">
      <c r="A588" s="18"/>
      <c r="B588" s="18"/>
      <c r="C588" s="18"/>
      <c r="D588" s="245"/>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c r="CM588" s="18"/>
      <c r="CN588" s="18"/>
      <c r="CO588" s="18"/>
      <c r="CP588" s="18"/>
      <c r="CQ588" s="18"/>
      <c r="CR588" s="18"/>
      <c r="CS588" s="18"/>
      <c r="CT588" s="18"/>
      <c r="CU588" s="18"/>
      <c r="CV588" s="18"/>
      <c r="CW588" s="18"/>
      <c r="CX588" s="18"/>
      <c r="CY588" s="18"/>
      <c r="CZ588" s="18"/>
      <c r="DA588" s="18"/>
      <c r="DB588" s="18"/>
      <c r="DC588" s="18"/>
      <c r="DD588" s="18"/>
      <c r="DE588" s="18"/>
      <c r="DF588" s="18"/>
      <c r="DG588" s="18"/>
      <c r="DH588" s="18"/>
      <c r="DI588" s="18"/>
      <c r="DJ588" s="18"/>
      <c r="DK588" s="18"/>
      <c r="DL588" s="18"/>
      <c r="DM588" s="18"/>
      <c r="DN588" s="18"/>
      <c r="DO588" s="18"/>
      <c r="DP588" s="18"/>
      <c r="DQ588" s="18"/>
      <c r="DR588" s="18"/>
      <c r="DS588" s="18"/>
      <c r="DT588" s="18"/>
      <c r="DU588" s="18"/>
      <c r="DV588" s="18"/>
      <c r="DW588" s="18"/>
      <c r="DX588" s="18"/>
      <c r="DY588" s="18"/>
      <c r="DZ588" s="18"/>
      <c r="EA588" s="18"/>
      <c r="EB588" s="18"/>
      <c r="EC588" s="18"/>
      <c r="ED588" s="18"/>
      <c r="EE588" s="18"/>
      <c r="EF588" s="18"/>
      <c r="EG588" s="18"/>
      <c r="EH588" s="18"/>
      <c r="EI588" s="18"/>
      <c r="EJ588" s="18"/>
      <c r="EK588" s="18"/>
      <c r="EL588" s="18"/>
      <c r="EM588" s="18"/>
      <c r="EN588" s="18"/>
      <c r="EO588" s="18"/>
      <c r="EP588" s="18"/>
      <c r="EQ588" s="18"/>
      <c r="ER588" s="18"/>
      <c r="ES588" s="18"/>
      <c r="ET588" s="18"/>
      <c r="EU588" s="18"/>
      <c r="EV588" s="18"/>
      <c r="EW588" s="18"/>
      <c r="EX588" s="18"/>
      <c r="EY588" s="18"/>
      <c r="EZ588" s="18"/>
      <c r="FA588" s="18"/>
      <c r="FB588" s="18"/>
      <c r="FC588" s="18"/>
      <c r="FD588" s="18"/>
      <c r="FE588" s="18"/>
      <c r="FF588" s="18"/>
      <c r="FG588" s="18"/>
      <c r="FH588" s="18"/>
      <c r="FI588" s="18"/>
      <c r="FJ588" s="18"/>
      <c r="FK588" s="18"/>
      <c r="FL588" s="18"/>
      <c r="FM588" s="18"/>
      <c r="FN588" s="18"/>
      <c r="FO588" s="18"/>
      <c r="FP588" s="18"/>
      <c r="FQ588" s="18"/>
      <c r="FR588" s="18"/>
      <c r="FS588" s="18"/>
      <c r="FT588" s="18"/>
      <c r="FU588" s="18"/>
      <c r="FV588" s="18"/>
      <c r="FW588" s="18"/>
      <c r="FX588" s="18"/>
      <c r="FY588" s="18"/>
      <c r="FZ588" s="18"/>
    </row>
    <row r="589" spans="1:182" ht="15">
      <c r="A589" s="18"/>
      <c r="B589" s="18"/>
      <c r="C589" s="18"/>
      <c r="D589" s="245"/>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c r="CL589" s="18"/>
      <c r="CM589" s="18"/>
      <c r="CN589" s="18"/>
      <c r="CO589" s="18"/>
      <c r="CP589" s="18"/>
      <c r="CQ589" s="18"/>
      <c r="CR589" s="18"/>
      <c r="CS589" s="18"/>
      <c r="CT589" s="18"/>
      <c r="CU589" s="18"/>
      <c r="CV589" s="18"/>
      <c r="CW589" s="18"/>
      <c r="CX589" s="18"/>
      <c r="CY589" s="18"/>
      <c r="CZ589" s="18"/>
      <c r="DA589" s="18"/>
      <c r="DB589" s="18"/>
      <c r="DC589" s="18"/>
      <c r="DD589" s="18"/>
      <c r="DE589" s="18"/>
      <c r="DF589" s="18"/>
      <c r="DG589" s="18"/>
      <c r="DH589" s="18"/>
      <c r="DI589" s="18"/>
      <c r="DJ589" s="18"/>
      <c r="DK589" s="18"/>
      <c r="DL589" s="18"/>
      <c r="DM589" s="18"/>
      <c r="DN589" s="18"/>
      <c r="DO589" s="18"/>
      <c r="DP589" s="18"/>
      <c r="DQ589" s="18"/>
      <c r="DR589" s="18"/>
      <c r="DS589" s="18"/>
      <c r="DT589" s="18"/>
      <c r="DU589" s="18"/>
      <c r="DV589" s="18"/>
      <c r="DW589" s="18"/>
      <c r="DX589" s="18"/>
      <c r="DY589" s="18"/>
      <c r="DZ589" s="18"/>
      <c r="EA589" s="18"/>
      <c r="EB589" s="18"/>
      <c r="EC589" s="18"/>
      <c r="ED589" s="18"/>
      <c r="EE589" s="18"/>
      <c r="EF589" s="18"/>
      <c r="EG589" s="18"/>
      <c r="EH589" s="18"/>
      <c r="EI589" s="18"/>
      <c r="EJ589" s="18"/>
      <c r="EK589" s="18"/>
      <c r="EL589" s="18"/>
      <c r="EM589" s="18"/>
      <c r="EN589" s="18"/>
      <c r="EO589" s="18"/>
      <c r="EP589" s="18"/>
      <c r="EQ589" s="18"/>
      <c r="ER589" s="18"/>
      <c r="ES589" s="18"/>
      <c r="ET589" s="18"/>
      <c r="EU589" s="18"/>
      <c r="EV589" s="18"/>
      <c r="EW589" s="18"/>
      <c r="EX589" s="18"/>
      <c r="EY589" s="18"/>
      <c r="EZ589" s="18"/>
      <c r="FA589" s="18"/>
      <c r="FB589" s="18"/>
      <c r="FC589" s="18"/>
      <c r="FD589" s="18"/>
      <c r="FE589" s="18"/>
      <c r="FF589" s="18"/>
      <c r="FG589" s="18"/>
      <c r="FH589" s="18"/>
      <c r="FI589" s="18"/>
      <c r="FJ589" s="18"/>
      <c r="FK589" s="18"/>
      <c r="FL589" s="18"/>
      <c r="FM589" s="18"/>
      <c r="FN589" s="18"/>
      <c r="FO589" s="18"/>
      <c r="FP589" s="18"/>
      <c r="FQ589" s="18"/>
      <c r="FR589" s="18"/>
      <c r="FS589" s="18"/>
      <c r="FT589" s="18"/>
      <c r="FU589" s="18"/>
      <c r="FV589" s="18"/>
      <c r="FW589" s="18"/>
      <c r="FX589" s="18"/>
      <c r="FY589" s="18"/>
      <c r="FZ589" s="18"/>
    </row>
    <row r="590" spans="1:182" ht="15">
      <c r="A590" s="18"/>
      <c r="B590" s="18"/>
      <c r="C590" s="18"/>
      <c r="D590" s="245"/>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c r="CM590" s="18"/>
      <c r="CN590" s="18"/>
      <c r="CO590" s="18"/>
      <c r="CP590" s="18"/>
      <c r="CQ590" s="18"/>
      <c r="CR590" s="18"/>
      <c r="CS590" s="18"/>
      <c r="CT590" s="18"/>
      <c r="CU590" s="18"/>
      <c r="CV590" s="18"/>
      <c r="CW590" s="18"/>
      <c r="CX590" s="18"/>
      <c r="CY590" s="18"/>
      <c r="CZ590" s="18"/>
      <c r="DA590" s="18"/>
      <c r="DB590" s="18"/>
      <c r="DC590" s="18"/>
      <c r="DD590" s="18"/>
      <c r="DE590" s="18"/>
      <c r="DF590" s="18"/>
      <c r="DG590" s="18"/>
      <c r="DH590" s="18"/>
      <c r="DI590" s="18"/>
      <c r="DJ590" s="18"/>
      <c r="DK590" s="18"/>
      <c r="DL590" s="18"/>
      <c r="DM590" s="18"/>
      <c r="DN590" s="18"/>
      <c r="DO590" s="18"/>
      <c r="DP590" s="18"/>
      <c r="DQ590" s="18"/>
      <c r="DR590" s="18"/>
      <c r="DS590" s="18"/>
      <c r="DT590" s="18"/>
      <c r="DU590" s="18"/>
      <c r="DV590" s="18"/>
      <c r="DW590" s="18"/>
      <c r="DX590" s="18"/>
      <c r="DY590" s="18"/>
      <c r="DZ590" s="18"/>
      <c r="EA590" s="18"/>
      <c r="EB590" s="18"/>
      <c r="EC590" s="18"/>
      <c r="ED590" s="18"/>
      <c r="EE590" s="18"/>
      <c r="EF590" s="18"/>
      <c r="EG590" s="18"/>
      <c r="EH590" s="18"/>
      <c r="EI590" s="18"/>
      <c r="EJ590" s="18"/>
      <c r="EK590" s="18"/>
      <c r="EL590" s="18"/>
      <c r="EM590" s="18"/>
      <c r="EN590" s="18"/>
      <c r="EO590" s="18"/>
      <c r="EP590" s="18"/>
      <c r="EQ590" s="18"/>
      <c r="ER590" s="18"/>
      <c r="ES590" s="18"/>
      <c r="ET590" s="18"/>
      <c r="EU590" s="18"/>
      <c r="EV590" s="18"/>
      <c r="EW590" s="18"/>
      <c r="EX590" s="18"/>
      <c r="EY590" s="18"/>
      <c r="EZ590" s="18"/>
      <c r="FA590" s="18"/>
      <c r="FB590" s="18"/>
      <c r="FC590" s="18"/>
      <c r="FD590" s="18"/>
      <c r="FE590" s="18"/>
      <c r="FF590" s="18"/>
      <c r="FG590" s="18"/>
      <c r="FH590" s="18"/>
      <c r="FI590" s="18"/>
      <c r="FJ590" s="18"/>
      <c r="FK590" s="18"/>
      <c r="FL590" s="18"/>
      <c r="FM590" s="18"/>
      <c r="FN590" s="18"/>
      <c r="FO590" s="18"/>
      <c r="FP590" s="18"/>
      <c r="FQ590" s="18"/>
      <c r="FR590" s="18"/>
      <c r="FS590" s="18"/>
      <c r="FT590" s="18"/>
      <c r="FU590" s="18"/>
      <c r="FV590" s="18"/>
      <c r="FW590" s="18"/>
      <c r="FX590" s="18"/>
      <c r="FY590" s="18"/>
      <c r="FZ590" s="18"/>
    </row>
    <row r="591" spans="1:182" ht="15">
      <c r="A591" s="18"/>
      <c r="B591" s="18"/>
      <c r="C591" s="18"/>
      <c r="D591" s="245"/>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c r="CM591" s="18"/>
      <c r="CN591" s="18"/>
      <c r="CO591" s="18"/>
      <c r="CP591" s="18"/>
      <c r="CQ591" s="18"/>
      <c r="CR591" s="18"/>
      <c r="CS591" s="18"/>
      <c r="CT591" s="18"/>
      <c r="CU591" s="18"/>
      <c r="CV591" s="18"/>
      <c r="CW591" s="18"/>
      <c r="CX591" s="18"/>
      <c r="CY591" s="18"/>
      <c r="CZ591" s="18"/>
      <c r="DA591" s="18"/>
      <c r="DB591" s="18"/>
      <c r="DC591" s="18"/>
      <c r="DD591" s="18"/>
      <c r="DE591" s="18"/>
      <c r="DF591" s="18"/>
      <c r="DG591" s="18"/>
      <c r="DH591" s="18"/>
      <c r="DI591" s="18"/>
      <c r="DJ591" s="18"/>
      <c r="DK591" s="18"/>
      <c r="DL591" s="18"/>
      <c r="DM591" s="18"/>
      <c r="DN591" s="18"/>
      <c r="DO591" s="18"/>
      <c r="DP591" s="18"/>
      <c r="DQ591" s="18"/>
      <c r="DR591" s="18"/>
      <c r="DS591" s="18"/>
      <c r="DT591" s="18"/>
      <c r="DU591" s="18"/>
      <c r="DV591" s="18"/>
      <c r="DW591" s="18"/>
      <c r="DX591" s="18"/>
      <c r="DY591" s="18"/>
      <c r="DZ591" s="18"/>
      <c r="EA591" s="18"/>
      <c r="EB591" s="18"/>
      <c r="EC591" s="18"/>
      <c r="ED591" s="18"/>
      <c r="EE591" s="18"/>
      <c r="EF591" s="18"/>
      <c r="EG591" s="18"/>
      <c r="EH591" s="18"/>
      <c r="EI591" s="18"/>
      <c r="EJ591" s="18"/>
      <c r="EK591" s="18"/>
      <c r="EL591" s="18"/>
      <c r="EM591" s="18"/>
      <c r="EN591" s="18"/>
      <c r="EO591" s="18"/>
      <c r="EP591" s="18"/>
      <c r="EQ591" s="18"/>
      <c r="ER591" s="18"/>
      <c r="ES591" s="18"/>
      <c r="ET591" s="18"/>
      <c r="EU591" s="18"/>
      <c r="EV591" s="18"/>
      <c r="EW591" s="18"/>
      <c r="EX591" s="18"/>
      <c r="EY591" s="18"/>
      <c r="EZ591" s="18"/>
      <c r="FA591" s="18"/>
      <c r="FB591" s="18"/>
      <c r="FC591" s="18"/>
      <c r="FD591" s="18"/>
      <c r="FE591" s="18"/>
      <c r="FF591" s="18"/>
      <c r="FG591" s="18"/>
      <c r="FH591" s="18"/>
      <c r="FI591" s="18"/>
      <c r="FJ591" s="18"/>
      <c r="FK591" s="18"/>
      <c r="FL591" s="18"/>
      <c r="FM591" s="18"/>
      <c r="FN591" s="18"/>
      <c r="FO591" s="18"/>
      <c r="FP591" s="18"/>
      <c r="FQ591" s="18"/>
      <c r="FR591" s="18"/>
      <c r="FS591" s="18"/>
      <c r="FT591" s="18"/>
      <c r="FU591" s="18"/>
      <c r="FV591" s="18"/>
      <c r="FW591" s="18"/>
      <c r="FX591" s="18"/>
      <c r="FY591" s="18"/>
      <c r="FZ591" s="18"/>
    </row>
    <row r="592" spans="1:182" ht="15">
      <c r="A592" s="18"/>
      <c r="B592" s="18"/>
      <c r="C592" s="18"/>
      <c r="D592" s="245"/>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c r="CM592" s="18"/>
      <c r="CN592" s="18"/>
      <c r="CO592" s="18"/>
      <c r="CP592" s="18"/>
      <c r="CQ592" s="18"/>
      <c r="CR592" s="18"/>
      <c r="CS592" s="18"/>
      <c r="CT592" s="18"/>
      <c r="CU592" s="18"/>
      <c r="CV592" s="18"/>
      <c r="CW592" s="18"/>
      <c r="CX592" s="18"/>
      <c r="CY592" s="18"/>
      <c r="CZ592" s="18"/>
      <c r="DA592" s="18"/>
      <c r="DB592" s="18"/>
      <c r="DC592" s="18"/>
      <c r="DD592" s="18"/>
      <c r="DE592" s="18"/>
      <c r="DF592" s="18"/>
      <c r="DG592" s="18"/>
      <c r="DH592" s="18"/>
      <c r="DI592" s="18"/>
      <c r="DJ592" s="18"/>
      <c r="DK592" s="18"/>
      <c r="DL592" s="18"/>
      <c r="DM592" s="18"/>
      <c r="DN592" s="18"/>
      <c r="DO592" s="18"/>
      <c r="DP592" s="18"/>
      <c r="DQ592" s="18"/>
      <c r="DR592" s="18"/>
      <c r="DS592" s="18"/>
      <c r="DT592" s="18"/>
      <c r="DU592" s="18"/>
      <c r="DV592" s="18"/>
      <c r="DW592" s="18"/>
      <c r="DX592" s="18"/>
      <c r="DY592" s="18"/>
      <c r="DZ592" s="18"/>
      <c r="EA592" s="18"/>
      <c r="EB592" s="18"/>
      <c r="EC592" s="18"/>
      <c r="ED592" s="18"/>
      <c r="EE592" s="18"/>
      <c r="EF592" s="18"/>
      <c r="EG592" s="18"/>
      <c r="EH592" s="18"/>
      <c r="EI592" s="18"/>
      <c r="EJ592" s="18"/>
      <c r="EK592" s="18"/>
      <c r="EL592" s="18"/>
      <c r="EM592" s="18"/>
      <c r="EN592" s="18"/>
      <c r="EO592" s="18"/>
      <c r="EP592" s="18"/>
      <c r="EQ592" s="18"/>
      <c r="ER592" s="18"/>
      <c r="ES592" s="18"/>
      <c r="ET592" s="18"/>
      <c r="EU592" s="18"/>
      <c r="EV592" s="18"/>
      <c r="EW592" s="18"/>
      <c r="EX592" s="18"/>
      <c r="EY592" s="18"/>
      <c r="EZ592" s="18"/>
      <c r="FA592" s="18"/>
      <c r="FB592" s="18"/>
      <c r="FC592" s="18"/>
      <c r="FD592" s="18"/>
      <c r="FE592" s="18"/>
      <c r="FF592" s="18"/>
      <c r="FG592" s="18"/>
      <c r="FH592" s="18"/>
      <c r="FI592" s="18"/>
      <c r="FJ592" s="18"/>
      <c r="FK592" s="18"/>
      <c r="FL592" s="18"/>
      <c r="FM592" s="18"/>
      <c r="FN592" s="18"/>
      <c r="FO592" s="18"/>
      <c r="FP592" s="18"/>
      <c r="FQ592" s="18"/>
      <c r="FR592" s="18"/>
      <c r="FS592" s="18"/>
      <c r="FT592" s="18"/>
      <c r="FU592" s="18"/>
      <c r="FV592" s="18"/>
      <c r="FW592" s="18"/>
      <c r="FX592" s="18"/>
      <c r="FY592" s="18"/>
      <c r="FZ592" s="18"/>
    </row>
    <row r="593" spans="1:182" ht="15">
      <c r="A593" s="18"/>
      <c r="B593" s="18"/>
      <c r="C593" s="18"/>
      <c r="D593" s="245"/>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c r="CM593" s="18"/>
      <c r="CN593" s="18"/>
      <c r="CO593" s="18"/>
      <c r="CP593" s="18"/>
      <c r="CQ593" s="18"/>
      <c r="CR593" s="18"/>
      <c r="CS593" s="18"/>
      <c r="CT593" s="18"/>
      <c r="CU593" s="18"/>
      <c r="CV593" s="18"/>
      <c r="CW593" s="18"/>
      <c r="CX593" s="18"/>
      <c r="CY593" s="18"/>
      <c r="CZ593" s="18"/>
      <c r="DA593" s="18"/>
      <c r="DB593" s="18"/>
      <c r="DC593" s="18"/>
      <c r="DD593" s="18"/>
      <c r="DE593" s="18"/>
      <c r="DF593" s="18"/>
      <c r="DG593" s="18"/>
      <c r="DH593" s="18"/>
      <c r="DI593" s="18"/>
      <c r="DJ593" s="18"/>
      <c r="DK593" s="18"/>
      <c r="DL593" s="18"/>
      <c r="DM593" s="18"/>
      <c r="DN593" s="18"/>
      <c r="DO593" s="18"/>
      <c r="DP593" s="18"/>
      <c r="DQ593" s="18"/>
      <c r="DR593" s="18"/>
      <c r="DS593" s="18"/>
      <c r="DT593" s="18"/>
      <c r="DU593" s="18"/>
      <c r="DV593" s="18"/>
      <c r="DW593" s="18"/>
      <c r="DX593" s="18"/>
      <c r="DY593" s="18"/>
      <c r="DZ593" s="18"/>
      <c r="EA593" s="18"/>
      <c r="EB593" s="18"/>
      <c r="EC593" s="18"/>
      <c r="ED593" s="18"/>
      <c r="EE593" s="18"/>
      <c r="EF593" s="18"/>
      <c r="EG593" s="18"/>
      <c r="EH593" s="18"/>
      <c r="EI593" s="18"/>
      <c r="EJ593" s="18"/>
      <c r="EK593" s="18"/>
      <c r="EL593" s="18"/>
      <c r="EM593" s="18"/>
      <c r="EN593" s="18"/>
      <c r="EO593" s="18"/>
      <c r="EP593" s="18"/>
      <c r="EQ593" s="18"/>
      <c r="ER593" s="18"/>
      <c r="ES593" s="18"/>
      <c r="ET593" s="18"/>
      <c r="EU593" s="18"/>
      <c r="EV593" s="18"/>
      <c r="EW593" s="18"/>
      <c r="EX593" s="18"/>
      <c r="EY593" s="18"/>
      <c r="EZ593" s="18"/>
      <c r="FA593" s="18"/>
      <c r="FB593" s="18"/>
      <c r="FC593" s="18"/>
      <c r="FD593" s="18"/>
      <c r="FE593" s="18"/>
      <c r="FF593" s="18"/>
      <c r="FG593" s="18"/>
      <c r="FH593" s="18"/>
      <c r="FI593" s="18"/>
      <c r="FJ593" s="18"/>
      <c r="FK593" s="18"/>
      <c r="FL593" s="18"/>
      <c r="FM593" s="18"/>
      <c r="FN593" s="18"/>
      <c r="FO593" s="18"/>
      <c r="FP593" s="18"/>
      <c r="FQ593" s="18"/>
      <c r="FR593" s="18"/>
      <c r="FS593" s="18"/>
      <c r="FT593" s="18"/>
      <c r="FU593" s="18"/>
      <c r="FV593" s="18"/>
      <c r="FW593" s="18"/>
      <c r="FX593" s="18"/>
      <c r="FY593" s="18"/>
      <c r="FZ593" s="18"/>
    </row>
    <row r="594" spans="1:182" ht="15">
      <c r="A594" s="18"/>
      <c r="B594" s="18"/>
      <c r="C594" s="18"/>
      <c r="D594" s="245"/>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c r="CM594" s="18"/>
      <c r="CN594" s="18"/>
      <c r="CO594" s="18"/>
      <c r="CP594" s="18"/>
      <c r="CQ594" s="18"/>
      <c r="CR594" s="18"/>
      <c r="CS594" s="18"/>
      <c r="CT594" s="18"/>
      <c r="CU594" s="18"/>
      <c r="CV594" s="18"/>
      <c r="CW594" s="18"/>
      <c r="CX594" s="18"/>
      <c r="CY594" s="18"/>
      <c r="CZ594" s="18"/>
      <c r="DA594" s="18"/>
      <c r="DB594" s="18"/>
      <c r="DC594" s="18"/>
      <c r="DD594" s="18"/>
      <c r="DE594" s="18"/>
      <c r="DF594" s="18"/>
      <c r="DG594" s="18"/>
      <c r="DH594" s="18"/>
      <c r="DI594" s="18"/>
      <c r="DJ594" s="18"/>
      <c r="DK594" s="18"/>
      <c r="DL594" s="18"/>
      <c r="DM594" s="18"/>
      <c r="DN594" s="18"/>
      <c r="DO594" s="18"/>
      <c r="DP594" s="18"/>
      <c r="DQ594" s="18"/>
      <c r="DR594" s="18"/>
      <c r="DS594" s="18"/>
      <c r="DT594" s="18"/>
      <c r="DU594" s="18"/>
      <c r="DV594" s="18"/>
      <c r="DW594" s="18"/>
      <c r="DX594" s="18"/>
      <c r="DY594" s="18"/>
      <c r="DZ594" s="18"/>
      <c r="EA594" s="18"/>
      <c r="EB594" s="18"/>
      <c r="EC594" s="18"/>
      <c r="ED594" s="18"/>
      <c r="EE594" s="18"/>
      <c r="EF594" s="18"/>
      <c r="EG594" s="18"/>
      <c r="EH594" s="18"/>
      <c r="EI594" s="18"/>
      <c r="EJ594" s="18"/>
      <c r="EK594" s="18"/>
      <c r="EL594" s="18"/>
      <c r="EM594" s="18"/>
      <c r="EN594" s="18"/>
      <c r="EO594" s="18"/>
      <c r="EP594" s="18"/>
      <c r="EQ594" s="18"/>
      <c r="ER594" s="18"/>
      <c r="ES594" s="18"/>
      <c r="ET594" s="18"/>
      <c r="EU594" s="18"/>
      <c r="EV594" s="18"/>
      <c r="EW594" s="18"/>
      <c r="EX594" s="18"/>
      <c r="EY594" s="18"/>
      <c r="EZ594" s="18"/>
      <c r="FA594" s="18"/>
      <c r="FB594" s="18"/>
      <c r="FC594" s="18"/>
      <c r="FD594" s="18"/>
      <c r="FE594" s="18"/>
      <c r="FF594" s="18"/>
      <c r="FG594" s="18"/>
      <c r="FH594" s="18"/>
      <c r="FI594" s="18"/>
      <c r="FJ594" s="18"/>
      <c r="FK594" s="18"/>
      <c r="FL594" s="18"/>
      <c r="FM594" s="18"/>
      <c r="FN594" s="18"/>
      <c r="FO594" s="18"/>
      <c r="FP594" s="18"/>
      <c r="FQ594" s="18"/>
      <c r="FR594" s="18"/>
      <c r="FS594" s="18"/>
      <c r="FT594" s="18"/>
      <c r="FU594" s="18"/>
      <c r="FV594" s="18"/>
      <c r="FW594" s="18"/>
      <c r="FX594" s="18"/>
      <c r="FY594" s="18"/>
      <c r="FZ594" s="18"/>
    </row>
    <row r="595" spans="1:182" ht="15">
      <c r="A595" s="18"/>
      <c r="B595" s="18"/>
      <c r="C595" s="18"/>
      <c r="D595" s="245"/>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c r="CM595" s="18"/>
      <c r="CN595" s="18"/>
      <c r="CO595" s="18"/>
      <c r="CP595" s="18"/>
      <c r="CQ595" s="18"/>
      <c r="CR595" s="18"/>
      <c r="CS595" s="18"/>
      <c r="CT595" s="18"/>
      <c r="CU595" s="18"/>
      <c r="CV595" s="18"/>
      <c r="CW595" s="18"/>
      <c r="CX595" s="18"/>
      <c r="CY595" s="18"/>
      <c r="CZ595" s="18"/>
      <c r="DA595" s="18"/>
      <c r="DB595" s="18"/>
      <c r="DC595" s="18"/>
      <c r="DD595" s="18"/>
      <c r="DE595" s="18"/>
      <c r="DF595" s="18"/>
      <c r="DG595" s="18"/>
      <c r="DH595" s="18"/>
      <c r="DI595" s="18"/>
      <c r="DJ595" s="18"/>
      <c r="DK595" s="18"/>
      <c r="DL595" s="18"/>
      <c r="DM595" s="18"/>
      <c r="DN595" s="18"/>
      <c r="DO595" s="18"/>
      <c r="DP595" s="18"/>
      <c r="DQ595" s="18"/>
      <c r="DR595" s="18"/>
      <c r="DS595" s="18"/>
      <c r="DT595" s="18"/>
      <c r="DU595" s="18"/>
      <c r="DV595" s="18"/>
      <c r="DW595" s="18"/>
      <c r="DX595" s="18"/>
      <c r="DY595" s="18"/>
      <c r="DZ595" s="18"/>
      <c r="EA595" s="18"/>
      <c r="EB595" s="18"/>
      <c r="EC595" s="18"/>
      <c r="ED595" s="18"/>
      <c r="EE595" s="18"/>
      <c r="EF595" s="18"/>
      <c r="EG595" s="18"/>
      <c r="EH595" s="18"/>
      <c r="EI595" s="18"/>
      <c r="EJ595" s="18"/>
      <c r="EK595" s="18"/>
      <c r="EL595" s="18"/>
      <c r="EM595" s="18"/>
      <c r="EN595" s="18"/>
      <c r="EO595" s="18"/>
      <c r="EP595" s="18"/>
      <c r="EQ595" s="18"/>
      <c r="ER595" s="18"/>
      <c r="ES595" s="18"/>
      <c r="ET595" s="18"/>
      <c r="EU595" s="18"/>
      <c r="EV595" s="18"/>
      <c r="EW595" s="18"/>
      <c r="EX595" s="18"/>
      <c r="EY595" s="18"/>
      <c r="EZ595" s="18"/>
      <c r="FA595" s="18"/>
      <c r="FB595" s="18"/>
      <c r="FC595" s="18"/>
      <c r="FD595" s="18"/>
      <c r="FE595" s="18"/>
      <c r="FF595" s="18"/>
      <c r="FG595" s="18"/>
      <c r="FH595" s="18"/>
      <c r="FI595" s="18"/>
      <c r="FJ595" s="18"/>
      <c r="FK595" s="18"/>
      <c r="FL595" s="18"/>
      <c r="FM595" s="18"/>
      <c r="FN595" s="18"/>
      <c r="FO595" s="18"/>
      <c r="FP595" s="18"/>
      <c r="FQ595" s="18"/>
      <c r="FR595" s="18"/>
      <c r="FS595" s="18"/>
      <c r="FT595" s="18"/>
      <c r="FU595" s="18"/>
      <c r="FV595" s="18"/>
      <c r="FW595" s="18"/>
      <c r="FX595" s="18"/>
      <c r="FY595" s="18"/>
      <c r="FZ595" s="18"/>
    </row>
    <row r="596" spans="1:182" ht="15">
      <c r="A596" s="18"/>
      <c r="B596" s="18"/>
      <c r="C596" s="18"/>
      <c r="D596" s="245"/>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c r="CM596" s="18"/>
      <c r="CN596" s="18"/>
      <c r="CO596" s="18"/>
      <c r="CP596" s="18"/>
      <c r="CQ596" s="18"/>
      <c r="CR596" s="18"/>
      <c r="CS596" s="18"/>
      <c r="CT596" s="18"/>
      <c r="CU596" s="18"/>
      <c r="CV596" s="18"/>
      <c r="CW596" s="18"/>
      <c r="CX596" s="18"/>
      <c r="CY596" s="18"/>
      <c r="CZ596" s="18"/>
      <c r="DA596" s="18"/>
      <c r="DB596" s="18"/>
      <c r="DC596" s="18"/>
      <c r="DD596" s="18"/>
      <c r="DE596" s="18"/>
      <c r="DF596" s="18"/>
      <c r="DG596" s="18"/>
      <c r="DH596" s="18"/>
      <c r="DI596" s="18"/>
      <c r="DJ596" s="18"/>
      <c r="DK596" s="18"/>
      <c r="DL596" s="18"/>
      <c r="DM596" s="18"/>
      <c r="DN596" s="18"/>
      <c r="DO596" s="18"/>
      <c r="DP596" s="18"/>
      <c r="DQ596" s="18"/>
      <c r="DR596" s="18"/>
      <c r="DS596" s="18"/>
      <c r="DT596" s="18"/>
      <c r="DU596" s="18"/>
      <c r="DV596" s="18"/>
      <c r="DW596" s="18"/>
      <c r="DX596" s="18"/>
      <c r="DY596" s="18"/>
      <c r="DZ596" s="18"/>
      <c r="EA596" s="18"/>
      <c r="EB596" s="18"/>
      <c r="EC596" s="18"/>
      <c r="ED596" s="18"/>
      <c r="EE596" s="18"/>
      <c r="EF596" s="18"/>
      <c r="EG596" s="18"/>
      <c r="EH596" s="18"/>
      <c r="EI596" s="18"/>
      <c r="EJ596" s="18"/>
      <c r="EK596" s="18"/>
      <c r="EL596" s="18"/>
      <c r="EM596" s="18"/>
      <c r="EN596" s="18"/>
      <c r="EO596" s="18"/>
      <c r="EP596" s="18"/>
      <c r="EQ596" s="18"/>
      <c r="ER596" s="18"/>
      <c r="ES596" s="18"/>
      <c r="ET596" s="18"/>
      <c r="EU596" s="18"/>
      <c r="EV596" s="18"/>
      <c r="EW596" s="18"/>
      <c r="EX596" s="18"/>
      <c r="EY596" s="18"/>
      <c r="EZ596" s="18"/>
      <c r="FA596" s="18"/>
      <c r="FB596" s="18"/>
      <c r="FC596" s="18"/>
      <c r="FD596" s="18"/>
      <c r="FE596" s="18"/>
      <c r="FF596" s="18"/>
      <c r="FG596" s="18"/>
      <c r="FH596" s="18"/>
      <c r="FI596" s="18"/>
      <c r="FJ596" s="18"/>
      <c r="FK596" s="18"/>
      <c r="FL596" s="18"/>
      <c r="FM596" s="18"/>
      <c r="FN596" s="18"/>
      <c r="FO596" s="18"/>
      <c r="FP596" s="18"/>
      <c r="FQ596" s="18"/>
      <c r="FR596" s="18"/>
      <c r="FS596" s="18"/>
      <c r="FT596" s="18"/>
      <c r="FU596" s="18"/>
      <c r="FV596" s="18"/>
      <c r="FW596" s="18"/>
      <c r="FX596" s="18"/>
      <c r="FY596" s="18"/>
      <c r="FZ596" s="18"/>
    </row>
    <row r="597" spans="1:182" ht="15">
      <c r="A597" s="18"/>
      <c r="B597" s="18"/>
      <c r="C597" s="18"/>
      <c r="D597" s="245"/>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c r="CM597" s="18"/>
      <c r="CN597" s="18"/>
      <c r="CO597" s="18"/>
      <c r="CP597" s="18"/>
      <c r="CQ597" s="18"/>
      <c r="CR597" s="18"/>
      <c r="CS597" s="18"/>
      <c r="CT597" s="18"/>
      <c r="CU597" s="18"/>
      <c r="CV597" s="18"/>
      <c r="CW597" s="18"/>
      <c r="CX597" s="18"/>
      <c r="CY597" s="18"/>
      <c r="CZ597" s="18"/>
      <c r="DA597" s="18"/>
      <c r="DB597" s="18"/>
      <c r="DC597" s="18"/>
      <c r="DD597" s="18"/>
      <c r="DE597" s="18"/>
      <c r="DF597" s="18"/>
      <c r="DG597" s="18"/>
      <c r="DH597" s="18"/>
      <c r="DI597" s="18"/>
      <c r="DJ597" s="18"/>
      <c r="DK597" s="18"/>
      <c r="DL597" s="18"/>
      <c r="DM597" s="18"/>
      <c r="DN597" s="18"/>
      <c r="DO597" s="18"/>
      <c r="DP597" s="18"/>
      <c r="DQ597" s="18"/>
      <c r="DR597" s="18"/>
      <c r="DS597" s="18"/>
      <c r="DT597" s="18"/>
      <c r="DU597" s="18"/>
      <c r="DV597" s="18"/>
      <c r="DW597" s="18"/>
      <c r="DX597" s="18"/>
      <c r="DY597" s="18"/>
      <c r="DZ597" s="18"/>
      <c r="EA597" s="18"/>
      <c r="EB597" s="18"/>
      <c r="EC597" s="18"/>
      <c r="ED597" s="18"/>
      <c r="EE597" s="18"/>
      <c r="EF597" s="18"/>
      <c r="EG597" s="18"/>
      <c r="EH597" s="18"/>
      <c r="EI597" s="18"/>
      <c r="EJ597" s="18"/>
      <c r="EK597" s="18"/>
      <c r="EL597" s="18"/>
      <c r="EM597" s="18"/>
      <c r="EN597" s="18"/>
      <c r="EO597" s="18"/>
      <c r="EP597" s="18"/>
      <c r="EQ597" s="18"/>
      <c r="ER597" s="18"/>
      <c r="ES597" s="18"/>
      <c r="ET597" s="18"/>
      <c r="EU597" s="18"/>
      <c r="EV597" s="18"/>
      <c r="EW597" s="18"/>
      <c r="EX597" s="18"/>
      <c r="EY597" s="18"/>
      <c r="EZ597" s="18"/>
      <c r="FA597" s="18"/>
      <c r="FB597" s="18"/>
      <c r="FC597" s="18"/>
      <c r="FD597" s="18"/>
      <c r="FE597" s="18"/>
      <c r="FF597" s="18"/>
      <c r="FG597" s="18"/>
      <c r="FH597" s="18"/>
      <c r="FI597" s="18"/>
      <c r="FJ597" s="18"/>
      <c r="FK597" s="18"/>
      <c r="FL597" s="18"/>
      <c r="FM597" s="18"/>
      <c r="FN597" s="18"/>
      <c r="FO597" s="18"/>
      <c r="FP597" s="18"/>
      <c r="FQ597" s="18"/>
      <c r="FR597" s="18"/>
      <c r="FS597" s="18"/>
      <c r="FT597" s="18"/>
      <c r="FU597" s="18"/>
      <c r="FV597" s="18"/>
      <c r="FW597" s="18"/>
      <c r="FX597" s="18"/>
      <c r="FY597" s="18"/>
      <c r="FZ597" s="18"/>
    </row>
    <row r="598" spans="1:182" ht="15">
      <c r="A598" s="18"/>
      <c r="B598" s="18"/>
      <c r="C598" s="18"/>
      <c r="D598" s="245"/>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c r="CM598" s="18"/>
      <c r="CN598" s="18"/>
      <c r="CO598" s="18"/>
      <c r="CP598" s="18"/>
      <c r="CQ598" s="18"/>
      <c r="CR598" s="18"/>
      <c r="CS598" s="18"/>
      <c r="CT598" s="18"/>
      <c r="CU598" s="18"/>
      <c r="CV598" s="18"/>
      <c r="CW598" s="18"/>
      <c r="CX598" s="18"/>
      <c r="CY598" s="18"/>
      <c r="CZ598" s="18"/>
      <c r="DA598" s="18"/>
      <c r="DB598" s="18"/>
      <c r="DC598" s="18"/>
      <c r="DD598" s="18"/>
      <c r="DE598" s="18"/>
      <c r="DF598" s="18"/>
      <c r="DG598" s="18"/>
      <c r="DH598" s="18"/>
      <c r="DI598" s="18"/>
      <c r="DJ598" s="18"/>
      <c r="DK598" s="18"/>
      <c r="DL598" s="18"/>
      <c r="DM598" s="18"/>
      <c r="DN598" s="18"/>
      <c r="DO598" s="18"/>
      <c r="DP598" s="18"/>
      <c r="DQ598" s="18"/>
      <c r="DR598" s="18"/>
      <c r="DS598" s="18"/>
      <c r="DT598" s="18"/>
      <c r="DU598" s="18"/>
      <c r="DV598" s="18"/>
      <c r="DW598" s="18"/>
      <c r="DX598" s="18"/>
      <c r="DY598" s="18"/>
      <c r="DZ598" s="18"/>
      <c r="EA598" s="18"/>
      <c r="EB598" s="18"/>
      <c r="EC598" s="18"/>
      <c r="ED598" s="18"/>
      <c r="EE598" s="18"/>
      <c r="EF598" s="18"/>
      <c r="EG598" s="18"/>
      <c r="EH598" s="18"/>
      <c r="EI598" s="18"/>
      <c r="EJ598" s="18"/>
      <c r="EK598" s="18"/>
      <c r="EL598" s="18"/>
      <c r="EM598" s="18"/>
      <c r="EN598" s="18"/>
      <c r="EO598" s="18"/>
      <c r="EP598" s="18"/>
      <c r="EQ598" s="18"/>
      <c r="ER598" s="18"/>
      <c r="ES598" s="18"/>
      <c r="ET598" s="18"/>
      <c r="EU598" s="18"/>
      <c r="EV598" s="18"/>
      <c r="EW598" s="18"/>
      <c r="EX598" s="18"/>
      <c r="EY598" s="18"/>
      <c r="EZ598" s="18"/>
      <c r="FA598" s="18"/>
      <c r="FB598" s="18"/>
      <c r="FC598" s="18"/>
      <c r="FD598" s="18"/>
      <c r="FE598" s="18"/>
      <c r="FF598" s="18"/>
      <c r="FG598" s="18"/>
      <c r="FH598" s="18"/>
      <c r="FI598" s="18"/>
      <c r="FJ598" s="18"/>
      <c r="FK598" s="18"/>
      <c r="FL598" s="18"/>
      <c r="FM598" s="18"/>
      <c r="FN598" s="18"/>
      <c r="FO598" s="18"/>
      <c r="FP598" s="18"/>
      <c r="FQ598" s="18"/>
      <c r="FR598" s="18"/>
      <c r="FS598" s="18"/>
      <c r="FT598" s="18"/>
      <c r="FU598" s="18"/>
      <c r="FV598" s="18"/>
      <c r="FW598" s="18"/>
      <c r="FX598" s="18"/>
      <c r="FY598" s="18"/>
      <c r="FZ598" s="18"/>
    </row>
    <row r="599" spans="1:182" ht="15">
      <c r="A599" s="18"/>
      <c r="B599" s="18"/>
      <c r="C599" s="18"/>
      <c r="D599" s="245"/>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c r="CM599" s="18"/>
      <c r="CN599" s="18"/>
      <c r="CO599" s="18"/>
      <c r="CP599" s="18"/>
      <c r="CQ599" s="18"/>
      <c r="CR599" s="18"/>
      <c r="CS599" s="18"/>
      <c r="CT599" s="18"/>
      <c r="CU599" s="18"/>
      <c r="CV599" s="18"/>
      <c r="CW599" s="18"/>
      <c r="CX599" s="18"/>
      <c r="CY599" s="18"/>
      <c r="CZ599" s="18"/>
      <c r="DA599" s="18"/>
      <c r="DB599" s="18"/>
      <c r="DC599" s="18"/>
      <c r="DD599" s="18"/>
      <c r="DE599" s="18"/>
      <c r="DF599" s="18"/>
      <c r="DG599" s="18"/>
      <c r="DH599" s="18"/>
      <c r="DI599" s="18"/>
      <c r="DJ599" s="18"/>
      <c r="DK599" s="18"/>
      <c r="DL599" s="18"/>
      <c r="DM599" s="18"/>
      <c r="DN599" s="18"/>
      <c r="DO599" s="18"/>
      <c r="DP599" s="18"/>
      <c r="DQ599" s="18"/>
      <c r="DR599" s="18"/>
      <c r="DS599" s="18"/>
      <c r="DT599" s="18"/>
      <c r="DU599" s="18"/>
      <c r="DV599" s="18"/>
      <c r="DW599" s="18"/>
      <c r="DX599" s="18"/>
      <c r="DY599" s="18"/>
      <c r="DZ599" s="18"/>
      <c r="EA599" s="18"/>
      <c r="EB599" s="18"/>
      <c r="EC599" s="18"/>
      <c r="ED599" s="18"/>
      <c r="EE599" s="18"/>
      <c r="EF599" s="18"/>
      <c r="EG599" s="18"/>
      <c r="EH599" s="18"/>
      <c r="EI599" s="18"/>
      <c r="EJ599" s="18"/>
      <c r="EK599" s="18"/>
      <c r="EL599" s="18"/>
      <c r="EM599" s="18"/>
      <c r="EN599" s="18"/>
      <c r="EO599" s="18"/>
      <c r="EP599" s="18"/>
      <c r="EQ599" s="18"/>
      <c r="ER599" s="18"/>
      <c r="ES599" s="18"/>
      <c r="ET599" s="18"/>
      <c r="EU599" s="18"/>
      <c r="EV599" s="18"/>
      <c r="EW599" s="18"/>
      <c r="EX599" s="18"/>
      <c r="EY599" s="18"/>
      <c r="EZ599" s="18"/>
      <c r="FA599" s="18"/>
      <c r="FB599" s="18"/>
      <c r="FC599" s="18"/>
      <c r="FD599" s="18"/>
      <c r="FE599" s="18"/>
      <c r="FF599" s="18"/>
      <c r="FG599" s="18"/>
      <c r="FH599" s="18"/>
      <c r="FI599" s="18"/>
      <c r="FJ599" s="18"/>
      <c r="FK599" s="18"/>
      <c r="FL599" s="18"/>
      <c r="FM599" s="18"/>
      <c r="FN599" s="18"/>
      <c r="FO599" s="18"/>
      <c r="FP599" s="18"/>
      <c r="FQ599" s="18"/>
      <c r="FR599" s="18"/>
      <c r="FS599" s="18"/>
      <c r="FT599" s="18"/>
      <c r="FU599" s="18"/>
      <c r="FV599" s="18"/>
      <c r="FW599" s="18"/>
      <c r="FX599" s="18"/>
      <c r="FY599" s="18"/>
      <c r="FZ599" s="18"/>
    </row>
    <row r="600" spans="1:182" ht="15">
      <c r="A600" s="18"/>
      <c r="B600" s="18"/>
      <c r="C600" s="18"/>
      <c r="D600" s="245"/>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18"/>
      <c r="CR600" s="18"/>
      <c r="CS600" s="18"/>
      <c r="CT600" s="18"/>
      <c r="CU600" s="18"/>
      <c r="CV600" s="18"/>
      <c r="CW600" s="18"/>
      <c r="CX600" s="18"/>
      <c r="CY600" s="18"/>
      <c r="CZ600" s="18"/>
      <c r="DA600" s="18"/>
      <c r="DB600" s="18"/>
      <c r="DC600" s="18"/>
      <c r="DD600" s="18"/>
      <c r="DE600" s="18"/>
      <c r="DF600" s="18"/>
      <c r="DG600" s="18"/>
      <c r="DH600" s="18"/>
      <c r="DI600" s="18"/>
      <c r="DJ600" s="18"/>
      <c r="DK600" s="18"/>
      <c r="DL600" s="18"/>
      <c r="DM600" s="18"/>
      <c r="DN600" s="18"/>
      <c r="DO600" s="18"/>
      <c r="DP600" s="18"/>
      <c r="DQ600" s="18"/>
      <c r="DR600" s="18"/>
      <c r="DS600" s="18"/>
      <c r="DT600" s="18"/>
      <c r="DU600" s="18"/>
      <c r="DV600" s="18"/>
      <c r="DW600" s="18"/>
      <c r="DX600" s="18"/>
      <c r="DY600" s="18"/>
      <c r="DZ600" s="18"/>
      <c r="EA600" s="18"/>
      <c r="EB600" s="18"/>
      <c r="EC600" s="18"/>
      <c r="ED600" s="18"/>
      <c r="EE600" s="18"/>
      <c r="EF600" s="18"/>
      <c r="EG600" s="18"/>
      <c r="EH600" s="18"/>
      <c r="EI600" s="18"/>
      <c r="EJ600" s="18"/>
      <c r="EK600" s="18"/>
      <c r="EL600" s="18"/>
      <c r="EM600" s="18"/>
      <c r="EN600" s="18"/>
      <c r="EO600" s="18"/>
      <c r="EP600" s="18"/>
      <c r="EQ600" s="18"/>
      <c r="ER600" s="18"/>
      <c r="ES600" s="18"/>
      <c r="ET600" s="18"/>
      <c r="EU600" s="18"/>
      <c r="EV600" s="18"/>
      <c r="EW600" s="18"/>
      <c r="EX600" s="18"/>
      <c r="EY600" s="18"/>
      <c r="EZ600" s="18"/>
      <c r="FA600" s="18"/>
      <c r="FB600" s="18"/>
      <c r="FC600" s="18"/>
      <c r="FD600" s="18"/>
      <c r="FE600" s="18"/>
      <c r="FF600" s="18"/>
      <c r="FG600" s="18"/>
      <c r="FH600" s="18"/>
      <c r="FI600" s="18"/>
      <c r="FJ600" s="18"/>
      <c r="FK600" s="18"/>
      <c r="FL600" s="18"/>
      <c r="FM600" s="18"/>
      <c r="FN600" s="18"/>
      <c r="FO600" s="18"/>
      <c r="FP600" s="18"/>
      <c r="FQ600" s="18"/>
      <c r="FR600" s="18"/>
      <c r="FS600" s="18"/>
      <c r="FT600" s="18"/>
      <c r="FU600" s="18"/>
      <c r="FV600" s="18"/>
      <c r="FW600" s="18"/>
      <c r="FX600" s="18"/>
      <c r="FY600" s="18"/>
      <c r="FZ600" s="18"/>
    </row>
    <row r="601" spans="1:182" ht="15">
      <c r="A601" s="18"/>
      <c r="B601" s="18"/>
      <c r="C601" s="18"/>
      <c r="D601" s="245"/>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c r="CM601" s="18"/>
      <c r="CN601" s="18"/>
      <c r="CO601" s="18"/>
      <c r="CP601" s="18"/>
      <c r="CQ601" s="18"/>
      <c r="CR601" s="18"/>
      <c r="CS601" s="18"/>
      <c r="CT601" s="18"/>
      <c r="CU601" s="18"/>
      <c r="CV601" s="18"/>
      <c r="CW601" s="18"/>
      <c r="CX601" s="18"/>
      <c r="CY601" s="18"/>
      <c r="CZ601" s="18"/>
      <c r="DA601" s="18"/>
      <c r="DB601" s="18"/>
      <c r="DC601" s="18"/>
      <c r="DD601" s="18"/>
      <c r="DE601" s="18"/>
      <c r="DF601" s="18"/>
      <c r="DG601" s="18"/>
      <c r="DH601" s="18"/>
      <c r="DI601" s="18"/>
      <c r="DJ601" s="18"/>
      <c r="DK601" s="18"/>
      <c r="DL601" s="18"/>
      <c r="DM601" s="18"/>
      <c r="DN601" s="18"/>
      <c r="DO601" s="18"/>
      <c r="DP601" s="18"/>
      <c r="DQ601" s="18"/>
      <c r="DR601" s="18"/>
      <c r="DS601" s="18"/>
      <c r="DT601" s="18"/>
      <c r="DU601" s="18"/>
      <c r="DV601" s="18"/>
      <c r="DW601" s="18"/>
      <c r="DX601" s="18"/>
      <c r="DY601" s="18"/>
      <c r="DZ601" s="18"/>
      <c r="EA601" s="18"/>
      <c r="EB601" s="18"/>
      <c r="EC601" s="18"/>
      <c r="ED601" s="18"/>
      <c r="EE601" s="18"/>
      <c r="EF601" s="18"/>
      <c r="EG601" s="18"/>
      <c r="EH601" s="18"/>
      <c r="EI601" s="18"/>
      <c r="EJ601" s="18"/>
      <c r="EK601" s="18"/>
      <c r="EL601" s="18"/>
      <c r="EM601" s="18"/>
      <c r="EN601" s="18"/>
      <c r="EO601" s="18"/>
      <c r="EP601" s="18"/>
      <c r="EQ601" s="18"/>
      <c r="ER601" s="18"/>
      <c r="ES601" s="18"/>
      <c r="ET601" s="18"/>
      <c r="EU601" s="18"/>
      <c r="EV601" s="18"/>
      <c r="EW601" s="18"/>
      <c r="EX601" s="18"/>
      <c r="EY601" s="18"/>
      <c r="EZ601" s="18"/>
      <c r="FA601" s="18"/>
      <c r="FB601" s="18"/>
      <c r="FC601" s="18"/>
      <c r="FD601" s="18"/>
      <c r="FE601" s="18"/>
      <c r="FF601" s="18"/>
      <c r="FG601" s="18"/>
      <c r="FH601" s="18"/>
      <c r="FI601" s="18"/>
      <c r="FJ601" s="18"/>
      <c r="FK601" s="18"/>
      <c r="FL601" s="18"/>
      <c r="FM601" s="18"/>
      <c r="FN601" s="18"/>
      <c r="FO601" s="18"/>
      <c r="FP601" s="18"/>
      <c r="FQ601" s="18"/>
      <c r="FR601" s="18"/>
      <c r="FS601" s="18"/>
      <c r="FT601" s="18"/>
      <c r="FU601" s="18"/>
      <c r="FV601" s="18"/>
      <c r="FW601" s="18"/>
      <c r="FX601" s="18"/>
      <c r="FY601" s="18"/>
      <c r="FZ601" s="18"/>
    </row>
    <row r="602" spans="1:182" ht="15">
      <c r="A602" s="18"/>
      <c r="B602" s="18"/>
      <c r="C602" s="18"/>
      <c r="D602" s="245"/>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c r="CM602" s="18"/>
      <c r="CN602" s="18"/>
      <c r="CO602" s="18"/>
      <c r="CP602" s="18"/>
      <c r="CQ602" s="18"/>
      <c r="CR602" s="18"/>
      <c r="CS602" s="18"/>
      <c r="CT602" s="18"/>
      <c r="CU602" s="18"/>
      <c r="CV602" s="18"/>
      <c r="CW602" s="18"/>
      <c r="CX602" s="18"/>
      <c r="CY602" s="18"/>
      <c r="CZ602" s="18"/>
      <c r="DA602" s="18"/>
      <c r="DB602" s="18"/>
      <c r="DC602" s="18"/>
      <c r="DD602" s="18"/>
      <c r="DE602" s="18"/>
      <c r="DF602" s="18"/>
      <c r="DG602" s="18"/>
      <c r="DH602" s="18"/>
      <c r="DI602" s="18"/>
      <c r="DJ602" s="18"/>
      <c r="DK602" s="18"/>
      <c r="DL602" s="18"/>
      <c r="DM602" s="18"/>
      <c r="DN602" s="18"/>
      <c r="DO602" s="18"/>
      <c r="DP602" s="18"/>
      <c r="DQ602" s="18"/>
      <c r="DR602" s="18"/>
      <c r="DS602" s="18"/>
      <c r="DT602" s="18"/>
      <c r="DU602" s="18"/>
      <c r="DV602" s="18"/>
      <c r="DW602" s="18"/>
      <c r="DX602" s="18"/>
      <c r="DY602" s="18"/>
      <c r="DZ602" s="18"/>
      <c r="EA602" s="18"/>
      <c r="EB602" s="18"/>
      <c r="EC602" s="18"/>
      <c r="ED602" s="18"/>
      <c r="EE602" s="18"/>
      <c r="EF602" s="18"/>
      <c r="EG602" s="18"/>
      <c r="EH602" s="18"/>
      <c r="EI602" s="18"/>
      <c r="EJ602" s="18"/>
      <c r="EK602" s="18"/>
      <c r="EL602" s="18"/>
      <c r="EM602" s="18"/>
      <c r="EN602" s="18"/>
      <c r="EO602" s="18"/>
      <c r="EP602" s="18"/>
      <c r="EQ602" s="18"/>
      <c r="ER602" s="18"/>
      <c r="ES602" s="18"/>
      <c r="ET602" s="18"/>
      <c r="EU602" s="18"/>
      <c r="EV602" s="18"/>
      <c r="EW602" s="18"/>
      <c r="EX602" s="18"/>
      <c r="EY602" s="18"/>
      <c r="EZ602" s="18"/>
      <c r="FA602" s="18"/>
      <c r="FB602" s="18"/>
      <c r="FC602" s="18"/>
      <c r="FD602" s="18"/>
      <c r="FE602" s="18"/>
      <c r="FF602" s="18"/>
      <c r="FG602" s="18"/>
      <c r="FH602" s="18"/>
      <c r="FI602" s="18"/>
      <c r="FJ602" s="18"/>
      <c r="FK602" s="18"/>
      <c r="FL602" s="18"/>
      <c r="FM602" s="18"/>
      <c r="FN602" s="18"/>
      <c r="FO602" s="18"/>
      <c r="FP602" s="18"/>
      <c r="FQ602" s="18"/>
      <c r="FR602" s="18"/>
      <c r="FS602" s="18"/>
      <c r="FT602" s="18"/>
      <c r="FU602" s="18"/>
      <c r="FV602" s="18"/>
      <c r="FW602" s="18"/>
      <c r="FX602" s="18"/>
      <c r="FY602" s="18"/>
      <c r="FZ602" s="18"/>
    </row>
    <row r="603" spans="1:182" ht="15">
      <c r="A603" s="18"/>
      <c r="B603" s="18"/>
      <c r="C603" s="18"/>
      <c r="D603" s="245"/>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c r="CM603" s="18"/>
      <c r="CN603" s="18"/>
      <c r="CO603" s="18"/>
      <c r="CP603" s="18"/>
      <c r="CQ603" s="18"/>
      <c r="CR603" s="18"/>
      <c r="CS603" s="18"/>
      <c r="CT603" s="18"/>
      <c r="CU603" s="18"/>
      <c r="CV603" s="18"/>
      <c r="CW603" s="18"/>
      <c r="CX603" s="18"/>
      <c r="CY603" s="18"/>
      <c r="CZ603" s="18"/>
      <c r="DA603" s="18"/>
      <c r="DB603" s="18"/>
      <c r="DC603" s="18"/>
      <c r="DD603" s="18"/>
      <c r="DE603" s="18"/>
      <c r="DF603" s="18"/>
      <c r="DG603" s="18"/>
      <c r="DH603" s="18"/>
      <c r="DI603" s="18"/>
      <c r="DJ603" s="18"/>
      <c r="DK603" s="18"/>
      <c r="DL603" s="18"/>
      <c r="DM603" s="18"/>
      <c r="DN603" s="18"/>
      <c r="DO603" s="18"/>
      <c r="DP603" s="18"/>
      <c r="DQ603" s="18"/>
      <c r="DR603" s="18"/>
      <c r="DS603" s="18"/>
      <c r="DT603" s="18"/>
      <c r="DU603" s="18"/>
      <c r="DV603" s="18"/>
      <c r="DW603" s="18"/>
      <c r="DX603" s="18"/>
      <c r="DY603" s="18"/>
      <c r="DZ603" s="18"/>
      <c r="EA603" s="18"/>
      <c r="EB603" s="18"/>
      <c r="EC603" s="18"/>
      <c r="ED603" s="18"/>
      <c r="EE603" s="18"/>
      <c r="EF603" s="18"/>
      <c r="EG603" s="18"/>
      <c r="EH603" s="18"/>
      <c r="EI603" s="18"/>
      <c r="EJ603" s="18"/>
      <c r="EK603" s="18"/>
      <c r="EL603" s="18"/>
      <c r="EM603" s="18"/>
      <c r="EN603" s="18"/>
      <c r="EO603" s="18"/>
      <c r="EP603" s="18"/>
      <c r="EQ603" s="18"/>
      <c r="ER603" s="18"/>
      <c r="ES603" s="18"/>
      <c r="ET603" s="18"/>
      <c r="EU603" s="18"/>
      <c r="EV603" s="18"/>
      <c r="EW603" s="18"/>
      <c r="EX603" s="18"/>
      <c r="EY603" s="18"/>
      <c r="EZ603" s="18"/>
      <c r="FA603" s="18"/>
      <c r="FB603" s="18"/>
      <c r="FC603" s="18"/>
      <c r="FD603" s="18"/>
      <c r="FE603" s="18"/>
      <c r="FF603" s="18"/>
      <c r="FG603" s="18"/>
      <c r="FH603" s="18"/>
      <c r="FI603" s="18"/>
      <c r="FJ603" s="18"/>
      <c r="FK603" s="18"/>
      <c r="FL603" s="18"/>
      <c r="FM603" s="18"/>
      <c r="FN603" s="18"/>
      <c r="FO603" s="18"/>
      <c r="FP603" s="18"/>
      <c r="FQ603" s="18"/>
      <c r="FR603" s="18"/>
      <c r="FS603" s="18"/>
      <c r="FT603" s="18"/>
      <c r="FU603" s="18"/>
      <c r="FV603" s="18"/>
      <c r="FW603" s="18"/>
      <c r="FX603" s="18"/>
      <c r="FY603" s="18"/>
      <c r="FZ603" s="18"/>
    </row>
    <row r="604" spans="1:182" ht="15">
      <c r="A604" s="18"/>
      <c r="B604" s="18"/>
      <c r="C604" s="18"/>
      <c r="D604" s="245"/>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c r="CM604" s="18"/>
      <c r="CN604" s="18"/>
      <c r="CO604" s="18"/>
      <c r="CP604" s="18"/>
      <c r="CQ604" s="18"/>
      <c r="CR604" s="18"/>
      <c r="CS604" s="18"/>
      <c r="CT604" s="18"/>
      <c r="CU604" s="18"/>
      <c r="CV604" s="18"/>
      <c r="CW604" s="18"/>
      <c r="CX604" s="18"/>
      <c r="CY604" s="18"/>
      <c r="CZ604" s="18"/>
      <c r="DA604" s="18"/>
      <c r="DB604" s="18"/>
      <c r="DC604" s="18"/>
      <c r="DD604" s="18"/>
      <c r="DE604" s="18"/>
      <c r="DF604" s="18"/>
      <c r="DG604" s="18"/>
      <c r="DH604" s="18"/>
      <c r="DI604" s="18"/>
      <c r="DJ604" s="18"/>
      <c r="DK604" s="18"/>
      <c r="DL604" s="18"/>
      <c r="DM604" s="18"/>
      <c r="DN604" s="18"/>
      <c r="DO604" s="18"/>
      <c r="DP604" s="18"/>
      <c r="DQ604" s="18"/>
      <c r="DR604" s="18"/>
      <c r="DS604" s="18"/>
      <c r="DT604" s="18"/>
      <c r="DU604" s="18"/>
      <c r="DV604" s="18"/>
      <c r="DW604" s="18"/>
      <c r="DX604" s="18"/>
      <c r="DY604" s="18"/>
      <c r="DZ604" s="18"/>
      <c r="EA604" s="18"/>
      <c r="EB604" s="18"/>
      <c r="EC604" s="18"/>
      <c r="ED604" s="18"/>
      <c r="EE604" s="18"/>
      <c r="EF604" s="18"/>
      <c r="EG604" s="18"/>
      <c r="EH604" s="18"/>
      <c r="EI604" s="18"/>
      <c r="EJ604" s="18"/>
      <c r="EK604" s="18"/>
      <c r="EL604" s="18"/>
      <c r="EM604" s="18"/>
      <c r="EN604" s="18"/>
      <c r="EO604" s="18"/>
      <c r="EP604" s="18"/>
      <c r="EQ604" s="18"/>
      <c r="ER604" s="18"/>
      <c r="ES604" s="18"/>
      <c r="ET604" s="18"/>
      <c r="EU604" s="18"/>
      <c r="EV604" s="18"/>
      <c r="EW604" s="18"/>
      <c r="EX604" s="18"/>
      <c r="EY604" s="18"/>
      <c r="EZ604" s="18"/>
      <c r="FA604" s="18"/>
      <c r="FB604" s="18"/>
      <c r="FC604" s="18"/>
      <c r="FD604" s="18"/>
      <c r="FE604" s="18"/>
      <c r="FF604" s="18"/>
      <c r="FG604" s="18"/>
      <c r="FH604" s="18"/>
      <c r="FI604" s="18"/>
      <c r="FJ604" s="18"/>
      <c r="FK604" s="18"/>
      <c r="FL604" s="18"/>
      <c r="FM604" s="18"/>
      <c r="FN604" s="18"/>
      <c r="FO604" s="18"/>
      <c r="FP604" s="18"/>
      <c r="FQ604" s="18"/>
      <c r="FR604" s="18"/>
      <c r="FS604" s="18"/>
      <c r="FT604" s="18"/>
      <c r="FU604" s="18"/>
      <c r="FV604" s="18"/>
      <c r="FW604" s="18"/>
      <c r="FX604" s="18"/>
      <c r="FY604" s="18"/>
      <c r="FZ604" s="18"/>
    </row>
    <row r="605" spans="1:182" ht="15">
      <c r="A605" s="18"/>
      <c r="B605" s="18"/>
      <c r="C605" s="18"/>
      <c r="D605" s="245"/>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c r="CM605" s="18"/>
      <c r="CN605" s="18"/>
      <c r="CO605" s="18"/>
      <c r="CP605" s="18"/>
      <c r="CQ605" s="18"/>
      <c r="CR605" s="18"/>
      <c r="CS605" s="18"/>
      <c r="CT605" s="18"/>
      <c r="CU605" s="18"/>
      <c r="CV605" s="18"/>
      <c r="CW605" s="18"/>
      <c r="CX605" s="18"/>
      <c r="CY605" s="18"/>
      <c r="CZ605" s="18"/>
      <c r="DA605" s="18"/>
      <c r="DB605" s="18"/>
      <c r="DC605" s="18"/>
      <c r="DD605" s="18"/>
      <c r="DE605" s="18"/>
      <c r="DF605" s="18"/>
      <c r="DG605" s="18"/>
      <c r="DH605" s="18"/>
      <c r="DI605" s="18"/>
      <c r="DJ605" s="18"/>
      <c r="DK605" s="18"/>
      <c r="DL605" s="18"/>
      <c r="DM605" s="18"/>
      <c r="DN605" s="18"/>
      <c r="DO605" s="18"/>
      <c r="DP605" s="18"/>
      <c r="DQ605" s="18"/>
      <c r="DR605" s="18"/>
      <c r="DS605" s="18"/>
      <c r="DT605" s="18"/>
      <c r="DU605" s="18"/>
      <c r="DV605" s="18"/>
      <c r="DW605" s="18"/>
      <c r="DX605" s="18"/>
      <c r="DY605" s="18"/>
      <c r="DZ605" s="18"/>
      <c r="EA605" s="18"/>
      <c r="EB605" s="18"/>
      <c r="EC605" s="18"/>
      <c r="ED605" s="18"/>
      <c r="EE605" s="18"/>
      <c r="EF605" s="18"/>
      <c r="EG605" s="18"/>
      <c r="EH605" s="18"/>
      <c r="EI605" s="18"/>
      <c r="EJ605" s="18"/>
      <c r="EK605" s="18"/>
      <c r="EL605" s="18"/>
      <c r="EM605" s="18"/>
      <c r="EN605" s="18"/>
      <c r="EO605" s="18"/>
      <c r="EP605" s="18"/>
      <c r="EQ605" s="18"/>
      <c r="ER605" s="18"/>
      <c r="ES605" s="18"/>
      <c r="ET605" s="18"/>
      <c r="EU605" s="18"/>
      <c r="EV605" s="18"/>
      <c r="EW605" s="18"/>
      <c r="EX605" s="18"/>
      <c r="EY605" s="18"/>
      <c r="EZ605" s="18"/>
      <c r="FA605" s="18"/>
      <c r="FB605" s="18"/>
      <c r="FC605" s="18"/>
      <c r="FD605" s="18"/>
      <c r="FE605" s="18"/>
      <c r="FF605" s="18"/>
      <c r="FG605" s="18"/>
      <c r="FH605" s="18"/>
      <c r="FI605" s="18"/>
      <c r="FJ605" s="18"/>
      <c r="FK605" s="18"/>
      <c r="FL605" s="18"/>
      <c r="FM605" s="18"/>
      <c r="FN605" s="18"/>
      <c r="FO605" s="18"/>
      <c r="FP605" s="18"/>
      <c r="FQ605" s="18"/>
      <c r="FR605" s="18"/>
      <c r="FS605" s="18"/>
      <c r="FT605" s="18"/>
      <c r="FU605" s="18"/>
      <c r="FV605" s="18"/>
      <c r="FW605" s="18"/>
      <c r="FX605" s="18"/>
      <c r="FY605" s="18"/>
      <c r="FZ605" s="18"/>
    </row>
    <row r="606" spans="1:182" ht="15">
      <c r="A606" s="18"/>
      <c r="B606" s="18"/>
      <c r="C606" s="18"/>
      <c r="D606" s="245"/>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c r="CM606" s="18"/>
      <c r="CN606" s="18"/>
      <c r="CO606" s="18"/>
      <c r="CP606" s="18"/>
      <c r="CQ606" s="18"/>
      <c r="CR606" s="18"/>
      <c r="CS606" s="18"/>
      <c r="CT606" s="18"/>
      <c r="CU606" s="18"/>
      <c r="CV606" s="18"/>
      <c r="CW606" s="18"/>
      <c r="CX606" s="18"/>
      <c r="CY606" s="18"/>
      <c r="CZ606" s="18"/>
      <c r="DA606" s="18"/>
      <c r="DB606" s="18"/>
      <c r="DC606" s="18"/>
      <c r="DD606" s="18"/>
      <c r="DE606" s="18"/>
      <c r="DF606" s="18"/>
      <c r="DG606" s="18"/>
      <c r="DH606" s="18"/>
      <c r="DI606" s="18"/>
      <c r="DJ606" s="18"/>
      <c r="DK606" s="18"/>
      <c r="DL606" s="18"/>
      <c r="DM606" s="18"/>
      <c r="DN606" s="18"/>
      <c r="DO606" s="18"/>
      <c r="DP606" s="18"/>
      <c r="DQ606" s="18"/>
      <c r="DR606" s="18"/>
      <c r="DS606" s="18"/>
      <c r="DT606" s="18"/>
      <c r="DU606" s="18"/>
      <c r="DV606" s="18"/>
      <c r="DW606" s="18"/>
      <c r="DX606" s="18"/>
      <c r="DY606" s="18"/>
      <c r="DZ606" s="18"/>
      <c r="EA606" s="18"/>
      <c r="EB606" s="18"/>
      <c r="EC606" s="18"/>
      <c r="ED606" s="18"/>
      <c r="EE606" s="18"/>
      <c r="EF606" s="18"/>
      <c r="EG606" s="18"/>
      <c r="EH606" s="18"/>
      <c r="EI606" s="18"/>
      <c r="EJ606" s="18"/>
      <c r="EK606" s="18"/>
      <c r="EL606" s="18"/>
      <c r="EM606" s="18"/>
      <c r="EN606" s="18"/>
      <c r="EO606" s="18"/>
      <c r="EP606" s="18"/>
      <c r="EQ606" s="18"/>
      <c r="ER606" s="18"/>
      <c r="ES606" s="18"/>
      <c r="ET606" s="18"/>
      <c r="EU606" s="18"/>
      <c r="EV606" s="18"/>
      <c r="EW606" s="18"/>
      <c r="EX606" s="18"/>
      <c r="EY606" s="18"/>
      <c r="EZ606" s="18"/>
      <c r="FA606" s="18"/>
      <c r="FB606" s="18"/>
      <c r="FC606" s="18"/>
      <c r="FD606" s="18"/>
      <c r="FE606" s="18"/>
      <c r="FF606" s="18"/>
      <c r="FG606" s="18"/>
      <c r="FH606" s="18"/>
      <c r="FI606" s="18"/>
      <c r="FJ606" s="18"/>
      <c r="FK606" s="18"/>
      <c r="FL606" s="18"/>
      <c r="FM606" s="18"/>
      <c r="FN606" s="18"/>
      <c r="FO606" s="18"/>
      <c r="FP606" s="18"/>
      <c r="FQ606" s="18"/>
      <c r="FR606" s="18"/>
      <c r="FS606" s="18"/>
      <c r="FT606" s="18"/>
      <c r="FU606" s="18"/>
      <c r="FV606" s="18"/>
      <c r="FW606" s="18"/>
      <c r="FX606" s="18"/>
      <c r="FY606" s="18"/>
      <c r="FZ606" s="18"/>
    </row>
    <row r="607" spans="1:182" ht="15">
      <c r="A607" s="18"/>
      <c r="B607" s="18"/>
      <c r="C607" s="18"/>
      <c r="D607" s="245"/>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c r="CM607" s="18"/>
      <c r="CN607" s="18"/>
      <c r="CO607" s="18"/>
      <c r="CP607" s="18"/>
      <c r="CQ607" s="18"/>
      <c r="CR607" s="18"/>
      <c r="CS607" s="18"/>
      <c r="CT607" s="18"/>
      <c r="CU607" s="18"/>
      <c r="CV607" s="18"/>
      <c r="CW607" s="18"/>
      <c r="CX607" s="18"/>
      <c r="CY607" s="18"/>
      <c r="CZ607" s="18"/>
      <c r="DA607" s="18"/>
      <c r="DB607" s="18"/>
      <c r="DC607" s="18"/>
      <c r="DD607" s="18"/>
      <c r="DE607" s="18"/>
      <c r="DF607" s="18"/>
      <c r="DG607" s="18"/>
      <c r="DH607" s="18"/>
      <c r="DI607" s="18"/>
      <c r="DJ607" s="18"/>
      <c r="DK607" s="18"/>
      <c r="DL607" s="18"/>
      <c r="DM607" s="18"/>
      <c r="DN607" s="18"/>
      <c r="DO607" s="18"/>
      <c r="DP607" s="18"/>
      <c r="DQ607" s="18"/>
      <c r="DR607" s="18"/>
      <c r="DS607" s="18"/>
      <c r="DT607" s="18"/>
      <c r="DU607" s="18"/>
      <c r="DV607" s="18"/>
      <c r="DW607" s="18"/>
      <c r="DX607" s="18"/>
      <c r="DY607" s="18"/>
      <c r="DZ607" s="18"/>
      <c r="EA607" s="18"/>
      <c r="EB607" s="18"/>
      <c r="EC607" s="18"/>
      <c r="ED607" s="18"/>
      <c r="EE607" s="18"/>
      <c r="EF607" s="18"/>
      <c r="EG607" s="18"/>
      <c r="EH607" s="18"/>
      <c r="EI607" s="18"/>
      <c r="EJ607" s="18"/>
      <c r="EK607" s="18"/>
      <c r="EL607" s="18"/>
      <c r="EM607" s="18"/>
      <c r="EN607" s="18"/>
      <c r="EO607" s="18"/>
      <c r="EP607" s="18"/>
      <c r="EQ607" s="18"/>
      <c r="ER607" s="18"/>
      <c r="ES607" s="18"/>
      <c r="ET607" s="18"/>
      <c r="EU607" s="18"/>
      <c r="EV607" s="18"/>
      <c r="EW607" s="18"/>
      <c r="EX607" s="18"/>
      <c r="EY607" s="18"/>
      <c r="EZ607" s="18"/>
      <c r="FA607" s="18"/>
      <c r="FB607" s="18"/>
      <c r="FC607" s="18"/>
      <c r="FD607" s="18"/>
      <c r="FE607" s="18"/>
      <c r="FF607" s="18"/>
      <c r="FG607" s="18"/>
      <c r="FH607" s="18"/>
      <c r="FI607" s="18"/>
      <c r="FJ607" s="18"/>
      <c r="FK607" s="18"/>
      <c r="FL607" s="18"/>
      <c r="FM607" s="18"/>
      <c r="FN607" s="18"/>
      <c r="FO607" s="18"/>
      <c r="FP607" s="18"/>
      <c r="FQ607" s="18"/>
      <c r="FR607" s="18"/>
      <c r="FS607" s="18"/>
      <c r="FT607" s="18"/>
      <c r="FU607" s="18"/>
      <c r="FV607" s="18"/>
      <c r="FW607" s="18"/>
      <c r="FX607" s="18"/>
      <c r="FY607" s="18"/>
      <c r="FZ607" s="18"/>
    </row>
    <row r="608" spans="1:182" ht="15">
      <c r="A608" s="18"/>
      <c r="B608" s="18"/>
      <c r="C608" s="18"/>
      <c r="D608" s="245"/>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c r="CM608" s="18"/>
      <c r="CN608" s="18"/>
      <c r="CO608" s="18"/>
      <c r="CP608" s="18"/>
      <c r="CQ608" s="18"/>
      <c r="CR608" s="18"/>
      <c r="CS608" s="18"/>
      <c r="CT608" s="18"/>
      <c r="CU608" s="18"/>
      <c r="CV608" s="18"/>
      <c r="CW608" s="18"/>
      <c r="CX608" s="18"/>
      <c r="CY608" s="18"/>
      <c r="CZ608" s="18"/>
      <c r="DA608" s="18"/>
      <c r="DB608" s="18"/>
      <c r="DC608" s="18"/>
      <c r="DD608" s="18"/>
      <c r="DE608" s="18"/>
      <c r="DF608" s="18"/>
      <c r="DG608" s="18"/>
      <c r="DH608" s="18"/>
      <c r="DI608" s="18"/>
      <c r="DJ608" s="18"/>
      <c r="DK608" s="18"/>
      <c r="DL608" s="18"/>
      <c r="DM608" s="18"/>
      <c r="DN608" s="18"/>
      <c r="DO608" s="18"/>
      <c r="DP608" s="18"/>
      <c r="DQ608" s="18"/>
      <c r="DR608" s="18"/>
      <c r="DS608" s="18"/>
      <c r="DT608" s="18"/>
      <c r="DU608" s="18"/>
      <c r="DV608" s="18"/>
      <c r="DW608" s="18"/>
      <c r="DX608" s="18"/>
      <c r="DY608" s="18"/>
      <c r="DZ608" s="18"/>
      <c r="EA608" s="18"/>
      <c r="EB608" s="18"/>
      <c r="EC608" s="18"/>
      <c r="ED608" s="18"/>
      <c r="EE608" s="18"/>
      <c r="EF608" s="18"/>
      <c r="EG608" s="18"/>
      <c r="EH608" s="18"/>
      <c r="EI608" s="18"/>
      <c r="EJ608" s="18"/>
      <c r="EK608" s="18"/>
      <c r="EL608" s="18"/>
      <c r="EM608" s="18"/>
      <c r="EN608" s="18"/>
      <c r="EO608" s="18"/>
      <c r="EP608" s="18"/>
      <c r="EQ608" s="18"/>
      <c r="ER608" s="18"/>
      <c r="ES608" s="18"/>
      <c r="ET608" s="18"/>
      <c r="EU608" s="18"/>
      <c r="EV608" s="18"/>
      <c r="EW608" s="18"/>
      <c r="EX608" s="18"/>
      <c r="EY608" s="18"/>
      <c r="EZ608" s="18"/>
      <c r="FA608" s="18"/>
      <c r="FB608" s="18"/>
      <c r="FC608" s="18"/>
      <c r="FD608" s="18"/>
      <c r="FE608" s="18"/>
      <c r="FF608" s="18"/>
      <c r="FG608" s="18"/>
      <c r="FH608" s="18"/>
      <c r="FI608" s="18"/>
      <c r="FJ608" s="18"/>
      <c r="FK608" s="18"/>
      <c r="FL608" s="18"/>
      <c r="FM608" s="18"/>
      <c r="FN608" s="18"/>
      <c r="FO608" s="18"/>
      <c r="FP608" s="18"/>
      <c r="FQ608" s="18"/>
      <c r="FR608" s="18"/>
      <c r="FS608" s="18"/>
      <c r="FT608" s="18"/>
      <c r="FU608" s="18"/>
      <c r="FV608" s="18"/>
      <c r="FW608" s="18"/>
      <c r="FX608" s="18"/>
      <c r="FY608" s="18"/>
      <c r="FZ608" s="18"/>
    </row>
    <row r="609" spans="1:182" ht="15">
      <c r="A609" s="18"/>
      <c r="B609" s="18"/>
      <c r="C609" s="18"/>
      <c r="D609" s="245"/>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c r="CM609" s="18"/>
      <c r="CN609" s="18"/>
      <c r="CO609" s="18"/>
      <c r="CP609" s="18"/>
      <c r="CQ609" s="18"/>
      <c r="CR609" s="18"/>
      <c r="CS609" s="18"/>
      <c r="CT609" s="18"/>
      <c r="CU609" s="18"/>
      <c r="CV609" s="18"/>
      <c r="CW609" s="18"/>
      <c r="CX609" s="18"/>
      <c r="CY609" s="18"/>
      <c r="CZ609" s="18"/>
      <c r="DA609" s="18"/>
      <c r="DB609" s="18"/>
      <c r="DC609" s="18"/>
      <c r="DD609" s="18"/>
      <c r="DE609" s="18"/>
      <c r="DF609" s="18"/>
      <c r="DG609" s="18"/>
      <c r="DH609" s="18"/>
      <c r="DI609" s="18"/>
      <c r="DJ609" s="18"/>
      <c r="DK609" s="18"/>
      <c r="DL609" s="18"/>
      <c r="DM609" s="18"/>
      <c r="DN609" s="18"/>
      <c r="DO609" s="18"/>
      <c r="DP609" s="18"/>
      <c r="DQ609" s="18"/>
      <c r="DR609" s="18"/>
      <c r="DS609" s="18"/>
      <c r="DT609" s="18"/>
      <c r="DU609" s="18"/>
      <c r="DV609" s="18"/>
      <c r="DW609" s="18"/>
      <c r="DX609" s="18"/>
      <c r="DY609" s="18"/>
      <c r="DZ609" s="18"/>
      <c r="EA609" s="18"/>
      <c r="EB609" s="18"/>
      <c r="EC609" s="18"/>
      <c r="ED609" s="18"/>
      <c r="EE609" s="18"/>
      <c r="EF609" s="18"/>
      <c r="EG609" s="18"/>
      <c r="EH609" s="18"/>
      <c r="EI609" s="18"/>
      <c r="EJ609" s="18"/>
      <c r="EK609" s="18"/>
      <c r="EL609" s="18"/>
      <c r="EM609" s="18"/>
      <c r="EN609" s="18"/>
      <c r="EO609" s="18"/>
      <c r="EP609" s="18"/>
      <c r="EQ609" s="18"/>
      <c r="ER609" s="18"/>
      <c r="ES609" s="18"/>
      <c r="ET609" s="18"/>
      <c r="EU609" s="18"/>
      <c r="EV609" s="18"/>
      <c r="EW609" s="18"/>
      <c r="EX609" s="18"/>
      <c r="EY609" s="18"/>
      <c r="EZ609" s="18"/>
      <c r="FA609" s="18"/>
      <c r="FB609" s="18"/>
      <c r="FC609" s="18"/>
      <c r="FD609" s="18"/>
      <c r="FE609" s="18"/>
      <c r="FF609" s="18"/>
      <c r="FG609" s="18"/>
      <c r="FH609" s="18"/>
      <c r="FI609" s="18"/>
      <c r="FJ609" s="18"/>
      <c r="FK609" s="18"/>
      <c r="FL609" s="18"/>
      <c r="FM609" s="18"/>
      <c r="FN609" s="18"/>
      <c r="FO609" s="18"/>
      <c r="FP609" s="18"/>
      <c r="FQ609" s="18"/>
      <c r="FR609" s="18"/>
      <c r="FS609" s="18"/>
      <c r="FT609" s="18"/>
      <c r="FU609" s="18"/>
      <c r="FV609" s="18"/>
      <c r="FW609" s="18"/>
      <c r="FX609" s="18"/>
      <c r="FY609" s="18"/>
      <c r="FZ609" s="18"/>
    </row>
    <row r="610" spans="1:182" ht="15">
      <c r="A610" s="18"/>
      <c r="B610" s="18"/>
      <c r="C610" s="18"/>
      <c r="D610" s="245"/>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c r="CM610" s="18"/>
      <c r="CN610" s="18"/>
      <c r="CO610" s="18"/>
      <c r="CP610" s="18"/>
      <c r="CQ610" s="18"/>
      <c r="CR610" s="18"/>
      <c r="CS610" s="18"/>
      <c r="CT610" s="18"/>
      <c r="CU610" s="18"/>
      <c r="CV610" s="18"/>
      <c r="CW610" s="18"/>
      <c r="CX610" s="18"/>
      <c r="CY610" s="18"/>
      <c r="CZ610" s="18"/>
      <c r="DA610" s="18"/>
      <c r="DB610" s="18"/>
      <c r="DC610" s="18"/>
      <c r="DD610" s="18"/>
      <c r="DE610" s="18"/>
      <c r="DF610" s="18"/>
      <c r="DG610" s="18"/>
      <c r="DH610" s="18"/>
      <c r="DI610" s="18"/>
      <c r="DJ610" s="18"/>
      <c r="DK610" s="18"/>
      <c r="DL610" s="18"/>
      <c r="DM610" s="18"/>
      <c r="DN610" s="18"/>
      <c r="DO610" s="18"/>
      <c r="DP610" s="18"/>
      <c r="DQ610" s="18"/>
      <c r="DR610" s="18"/>
      <c r="DS610" s="18"/>
      <c r="DT610" s="18"/>
      <c r="DU610" s="18"/>
      <c r="DV610" s="18"/>
      <c r="DW610" s="18"/>
      <c r="DX610" s="18"/>
      <c r="DY610" s="18"/>
      <c r="DZ610" s="18"/>
      <c r="EA610" s="18"/>
      <c r="EB610" s="18"/>
      <c r="EC610" s="18"/>
      <c r="ED610" s="18"/>
      <c r="EE610" s="18"/>
      <c r="EF610" s="18"/>
      <c r="EG610" s="18"/>
      <c r="EH610" s="18"/>
      <c r="EI610" s="18"/>
      <c r="EJ610" s="18"/>
      <c r="EK610" s="18"/>
      <c r="EL610" s="18"/>
      <c r="EM610" s="18"/>
      <c r="EN610" s="18"/>
      <c r="EO610" s="18"/>
      <c r="EP610" s="18"/>
      <c r="EQ610" s="18"/>
      <c r="ER610" s="18"/>
      <c r="ES610" s="18"/>
      <c r="ET610" s="18"/>
      <c r="EU610" s="18"/>
      <c r="EV610" s="18"/>
      <c r="EW610" s="18"/>
      <c r="EX610" s="18"/>
      <c r="EY610" s="18"/>
      <c r="EZ610" s="18"/>
      <c r="FA610" s="18"/>
      <c r="FB610" s="18"/>
      <c r="FC610" s="18"/>
      <c r="FD610" s="18"/>
      <c r="FE610" s="18"/>
      <c r="FF610" s="18"/>
      <c r="FG610" s="18"/>
      <c r="FH610" s="18"/>
      <c r="FI610" s="18"/>
      <c r="FJ610" s="18"/>
      <c r="FK610" s="18"/>
      <c r="FL610" s="18"/>
      <c r="FM610" s="18"/>
      <c r="FN610" s="18"/>
      <c r="FO610" s="18"/>
      <c r="FP610" s="18"/>
      <c r="FQ610" s="18"/>
      <c r="FR610" s="18"/>
      <c r="FS610" s="18"/>
      <c r="FT610" s="18"/>
      <c r="FU610" s="18"/>
      <c r="FV610" s="18"/>
      <c r="FW610" s="18"/>
      <c r="FX610" s="18"/>
      <c r="FY610" s="18"/>
      <c r="FZ610" s="18"/>
    </row>
    <row r="611" spans="1:182" ht="15">
      <c r="A611" s="18"/>
      <c r="B611" s="18"/>
      <c r="C611" s="18"/>
      <c r="D611" s="245"/>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c r="CM611" s="18"/>
      <c r="CN611" s="18"/>
      <c r="CO611" s="18"/>
      <c r="CP611" s="18"/>
      <c r="CQ611" s="18"/>
      <c r="CR611" s="18"/>
      <c r="CS611" s="18"/>
      <c r="CT611" s="18"/>
      <c r="CU611" s="18"/>
      <c r="CV611" s="18"/>
      <c r="CW611" s="18"/>
      <c r="CX611" s="18"/>
      <c r="CY611" s="18"/>
      <c r="CZ611" s="18"/>
      <c r="DA611" s="18"/>
      <c r="DB611" s="18"/>
      <c r="DC611" s="18"/>
      <c r="DD611" s="18"/>
      <c r="DE611" s="18"/>
      <c r="DF611" s="18"/>
      <c r="DG611" s="18"/>
      <c r="DH611" s="18"/>
      <c r="DI611" s="18"/>
      <c r="DJ611" s="18"/>
      <c r="DK611" s="18"/>
      <c r="DL611" s="18"/>
      <c r="DM611" s="18"/>
      <c r="DN611" s="18"/>
      <c r="DO611" s="18"/>
      <c r="DP611" s="18"/>
      <c r="DQ611" s="18"/>
      <c r="DR611" s="18"/>
      <c r="DS611" s="18"/>
      <c r="DT611" s="18"/>
      <c r="DU611" s="18"/>
      <c r="DV611" s="18"/>
      <c r="DW611" s="18"/>
      <c r="DX611" s="18"/>
      <c r="DY611" s="18"/>
      <c r="DZ611" s="18"/>
      <c r="EA611" s="18"/>
      <c r="EB611" s="18"/>
      <c r="EC611" s="18"/>
      <c r="ED611" s="18"/>
      <c r="EE611" s="18"/>
      <c r="EF611" s="18"/>
      <c r="EG611" s="18"/>
      <c r="EH611" s="18"/>
      <c r="EI611" s="18"/>
      <c r="EJ611" s="18"/>
      <c r="EK611" s="18"/>
      <c r="EL611" s="18"/>
      <c r="EM611" s="18"/>
      <c r="EN611" s="18"/>
      <c r="EO611" s="18"/>
      <c r="EP611" s="18"/>
      <c r="EQ611" s="18"/>
      <c r="ER611" s="18"/>
      <c r="ES611" s="18"/>
      <c r="ET611" s="18"/>
      <c r="EU611" s="18"/>
      <c r="EV611" s="18"/>
      <c r="EW611" s="18"/>
      <c r="EX611" s="18"/>
      <c r="EY611" s="18"/>
      <c r="EZ611" s="18"/>
      <c r="FA611" s="18"/>
      <c r="FB611" s="18"/>
      <c r="FC611" s="18"/>
      <c r="FD611" s="18"/>
      <c r="FE611" s="18"/>
      <c r="FF611" s="18"/>
      <c r="FG611" s="18"/>
      <c r="FH611" s="18"/>
      <c r="FI611" s="18"/>
      <c r="FJ611" s="18"/>
      <c r="FK611" s="18"/>
      <c r="FL611" s="18"/>
      <c r="FM611" s="18"/>
      <c r="FN611" s="18"/>
      <c r="FO611" s="18"/>
      <c r="FP611" s="18"/>
      <c r="FQ611" s="18"/>
      <c r="FR611" s="18"/>
      <c r="FS611" s="18"/>
      <c r="FT611" s="18"/>
      <c r="FU611" s="18"/>
      <c r="FV611" s="18"/>
      <c r="FW611" s="18"/>
      <c r="FX611" s="18"/>
      <c r="FY611" s="18"/>
      <c r="FZ611" s="18"/>
    </row>
    <row r="612" spans="1:182" ht="15">
      <c r="A612" s="18"/>
      <c r="B612" s="18"/>
      <c r="C612" s="18"/>
      <c r="D612" s="245"/>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c r="CM612" s="18"/>
      <c r="CN612" s="18"/>
      <c r="CO612" s="18"/>
      <c r="CP612" s="18"/>
      <c r="CQ612" s="18"/>
      <c r="CR612" s="18"/>
      <c r="CS612" s="18"/>
      <c r="CT612" s="18"/>
      <c r="CU612" s="18"/>
      <c r="CV612" s="18"/>
      <c r="CW612" s="18"/>
      <c r="CX612" s="18"/>
      <c r="CY612" s="18"/>
      <c r="CZ612" s="18"/>
      <c r="DA612" s="18"/>
      <c r="DB612" s="18"/>
      <c r="DC612" s="18"/>
      <c r="DD612" s="18"/>
      <c r="DE612" s="18"/>
      <c r="DF612" s="18"/>
      <c r="DG612" s="18"/>
      <c r="DH612" s="18"/>
      <c r="DI612" s="18"/>
      <c r="DJ612" s="18"/>
      <c r="DK612" s="18"/>
      <c r="DL612" s="18"/>
      <c r="DM612" s="18"/>
      <c r="DN612" s="18"/>
      <c r="DO612" s="18"/>
      <c r="DP612" s="18"/>
      <c r="DQ612" s="18"/>
      <c r="DR612" s="18"/>
      <c r="DS612" s="18"/>
      <c r="DT612" s="18"/>
      <c r="DU612" s="18"/>
      <c r="DV612" s="18"/>
      <c r="DW612" s="18"/>
      <c r="DX612" s="18"/>
      <c r="DY612" s="18"/>
      <c r="DZ612" s="18"/>
      <c r="EA612" s="18"/>
      <c r="EB612" s="18"/>
      <c r="EC612" s="18"/>
      <c r="ED612" s="18"/>
      <c r="EE612" s="18"/>
      <c r="EF612" s="18"/>
      <c r="EG612" s="18"/>
      <c r="EH612" s="18"/>
      <c r="EI612" s="18"/>
      <c r="EJ612" s="18"/>
      <c r="EK612" s="18"/>
      <c r="EL612" s="18"/>
      <c r="EM612" s="18"/>
      <c r="EN612" s="18"/>
      <c r="EO612" s="18"/>
      <c r="EP612" s="18"/>
      <c r="EQ612" s="18"/>
      <c r="ER612" s="18"/>
      <c r="ES612" s="18"/>
      <c r="ET612" s="18"/>
      <c r="EU612" s="18"/>
      <c r="EV612" s="18"/>
      <c r="EW612" s="18"/>
      <c r="EX612" s="18"/>
      <c r="EY612" s="18"/>
      <c r="EZ612" s="18"/>
      <c r="FA612" s="18"/>
      <c r="FB612" s="18"/>
      <c r="FC612" s="18"/>
      <c r="FD612" s="18"/>
      <c r="FE612" s="18"/>
      <c r="FF612" s="18"/>
      <c r="FG612" s="18"/>
      <c r="FH612" s="18"/>
      <c r="FI612" s="18"/>
      <c r="FJ612" s="18"/>
      <c r="FK612" s="18"/>
      <c r="FL612" s="18"/>
      <c r="FM612" s="18"/>
      <c r="FN612" s="18"/>
      <c r="FO612" s="18"/>
      <c r="FP612" s="18"/>
      <c r="FQ612" s="18"/>
      <c r="FR612" s="18"/>
      <c r="FS612" s="18"/>
      <c r="FT612" s="18"/>
      <c r="FU612" s="18"/>
      <c r="FV612" s="18"/>
      <c r="FW612" s="18"/>
      <c r="FX612" s="18"/>
      <c r="FY612" s="18"/>
      <c r="FZ612" s="18"/>
    </row>
    <row r="613" spans="1:182" ht="15">
      <c r="A613" s="18"/>
      <c r="B613" s="18"/>
      <c r="C613" s="18"/>
      <c r="D613" s="245"/>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c r="CM613" s="18"/>
      <c r="CN613" s="18"/>
      <c r="CO613" s="18"/>
      <c r="CP613" s="18"/>
      <c r="CQ613" s="18"/>
      <c r="CR613" s="18"/>
      <c r="CS613" s="18"/>
      <c r="CT613" s="18"/>
      <c r="CU613" s="18"/>
      <c r="CV613" s="18"/>
      <c r="CW613" s="18"/>
      <c r="CX613" s="18"/>
      <c r="CY613" s="18"/>
      <c r="CZ613" s="18"/>
      <c r="DA613" s="18"/>
      <c r="DB613" s="18"/>
      <c r="DC613" s="18"/>
      <c r="DD613" s="18"/>
      <c r="DE613" s="18"/>
      <c r="DF613" s="18"/>
      <c r="DG613" s="18"/>
      <c r="DH613" s="18"/>
      <c r="DI613" s="18"/>
      <c r="DJ613" s="18"/>
      <c r="DK613" s="18"/>
      <c r="DL613" s="18"/>
      <c r="DM613" s="18"/>
      <c r="DN613" s="18"/>
      <c r="DO613" s="18"/>
      <c r="DP613" s="18"/>
      <c r="DQ613" s="18"/>
      <c r="DR613" s="18"/>
      <c r="DS613" s="18"/>
      <c r="DT613" s="18"/>
      <c r="DU613" s="18"/>
      <c r="DV613" s="18"/>
      <c r="DW613" s="18"/>
      <c r="DX613" s="18"/>
      <c r="DY613" s="18"/>
      <c r="DZ613" s="18"/>
      <c r="EA613" s="18"/>
      <c r="EB613" s="18"/>
      <c r="EC613" s="18"/>
      <c r="ED613" s="18"/>
      <c r="EE613" s="18"/>
      <c r="EF613" s="18"/>
      <c r="EG613" s="18"/>
      <c r="EH613" s="18"/>
      <c r="EI613" s="18"/>
      <c r="EJ613" s="18"/>
      <c r="EK613" s="18"/>
      <c r="EL613" s="18"/>
      <c r="EM613" s="18"/>
      <c r="EN613" s="18"/>
      <c r="EO613" s="18"/>
      <c r="EP613" s="18"/>
      <c r="EQ613" s="18"/>
      <c r="ER613" s="18"/>
      <c r="ES613" s="18"/>
      <c r="ET613" s="18"/>
      <c r="EU613" s="18"/>
      <c r="EV613" s="18"/>
      <c r="EW613" s="18"/>
      <c r="EX613" s="18"/>
      <c r="EY613" s="18"/>
      <c r="EZ613" s="18"/>
      <c r="FA613" s="18"/>
      <c r="FB613" s="18"/>
      <c r="FC613" s="18"/>
      <c r="FD613" s="18"/>
      <c r="FE613" s="18"/>
      <c r="FF613" s="18"/>
      <c r="FG613" s="18"/>
      <c r="FH613" s="18"/>
      <c r="FI613" s="18"/>
      <c r="FJ613" s="18"/>
      <c r="FK613" s="18"/>
      <c r="FL613" s="18"/>
      <c r="FM613" s="18"/>
      <c r="FN613" s="18"/>
      <c r="FO613" s="18"/>
      <c r="FP613" s="18"/>
      <c r="FQ613" s="18"/>
      <c r="FR613" s="18"/>
      <c r="FS613" s="18"/>
      <c r="FT613" s="18"/>
      <c r="FU613" s="18"/>
      <c r="FV613" s="18"/>
      <c r="FW613" s="18"/>
      <c r="FX613" s="18"/>
      <c r="FY613" s="18"/>
      <c r="FZ613" s="18"/>
    </row>
    <row r="614" spans="1:182" ht="15">
      <c r="A614" s="18"/>
      <c r="B614" s="18"/>
      <c r="C614" s="18"/>
      <c r="D614" s="245"/>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c r="CM614" s="18"/>
      <c r="CN614" s="18"/>
      <c r="CO614" s="18"/>
      <c r="CP614" s="18"/>
      <c r="CQ614" s="18"/>
      <c r="CR614" s="18"/>
      <c r="CS614" s="18"/>
      <c r="CT614" s="18"/>
      <c r="CU614" s="18"/>
      <c r="CV614" s="18"/>
      <c r="CW614" s="18"/>
      <c r="CX614" s="18"/>
      <c r="CY614" s="18"/>
      <c r="CZ614" s="18"/>
      <c r="DA614" s="18"/>
      <c r="DB614" s="18"/>
      <c r="DC614" s="18"/>
      <c r="DD614" s="18"/>
      <c r="DE614" s="18"/>
      <c r="DF614" s="18"/>
      <c r="DG614" s="18"/>
      <c r="DH614" s="18"/>
      <c r="DI614" s="18"/>
      <c r="DJ614" s="18"/>
      <c r="DK614" s="18"/>
      <c r="DL614" s="18"/>
      <c r="DM614" s="18"/>
      <c r="DN614" s="18"/>
      <c r="DO614" s="18"/>
      <c r="DP614" s="18"/>
      <c r="DQ614" s="18"/>
      <c r="DR614" s="18"/>
      <c r="DS614" s="18"/>
      <c r="DT614" s="18"/>
      <c r="DU614" s="18"/>
      <c r="DV614" s="18"/>
      <c r="DW614" s="18"/>
      <c r="DX614" s="18"/>
      <c r="DY614" s="18"/>
      <c r="DZ614" s="18"/>
      <c r="EA614" s="18"/>
      <c r="EB614" s="18"/>
      <c r="EC614" s="18"/>
      <c r="ED614" s="18"/>
      <c r="EE614" s="18"/>
      <c r="EF614" s="18"/>
      <c r="EG614" s="18"/>
      <c r="EH614" s="18"/>
      <c r="EI614" s="18"/>
      <c r="EJ614" s="18"/>
      <c r="EK614" s="18"/>
      <c r="EL614" s="18"/>
      <c r="EM614" s="18"/>
      <c r="EN614" s="18"/>
      <c r="EO614" s="18"/>
      <c r="EP614" s="18"/>
      <c r="EQ614" s="18"/>
      <c r="ER614" s="18"/>
      <c r="ES614" s="18"/>
      <c r="ET614" s="18"/>
      <c r="EU614" s="18"/>
      <c r="EV614" s="18"/>
      <c r="EW614" s="18"/>
      <c r="EX614" s="18"/>
      <c r="EY614" s="18"/>
      <c r="EZ614" s="18"/>
      <c r="FA614" s="18"/>
      <c r="FB614" s="18"/>
      <c r="FC614" s="18"/>
      <c r="FD614" s="18"/>
      <c r="FE614" s="18"/>
      <c r="FF614" s="18"/>
      <c r="FG614" s="18"/>
      <c r="FH614" s="18"/>
      <c r="FI614" s="18"/>
      <c r="FJ614" s="18"/>
      <c r="FK614" s="18"/>
      <c r="FL614" s="18"/>
      <c r="FM614" s="18"/>
      <c r="FN614" s="18"/>
      <c r="FO614" s="18"/>
      <c r="FP614" s="18"/>
      <c r="FQ614" s="18"/>
      <c r="FR614" s="18"/>
      <c r="FS614" s="18"/>
      <c r="FT614" s="18"/>
      <c r="FU614" s="18"/>
      <c r="FV614" s="18"/>
      <c r="FW614" s="18"/>
      <c r="FX614" s="18"/>
      <c r="FY614" s="18"/>
      <c r="FZ614" s="18"/>
    </row>
    <row r="615" spans="1:182" ht="15">
      <c r="A615" s="18"/>
      <c r="B615" s="18"/>
      <c r="C615" s="18"/>
      <c r="D615" s="245"/>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c r="CM615" s="18"/>
      <c r="CN615" s="18"/>
      <c r="CO615" s="18"/>
      <c r="CP615" s="18"/>
      <c r="CQ615" s="18"/>
      <c r="CR615" s="18"/>
      <c r="CS615" s="18"/>
      <c r="CT615" s="18"/>
      <c r="CU615" s="18"/>
      <c r="CV615" s="18"/>
      <c r="CW615" s="18"/>
      <c r="CX615" s="18"/>
      <c r="CY615" s="18"/>
      <c r="CZ615" s="18"/>
      <c r="DA615" s="18"/>
      <c r="DB615" s="18"/>
      <c r="DC615" s="18"/>
      <c r="DD615" s="18"/>
      <c r="DE615" s="18"/>
      <c r="DF615" s="18"/>
      <c r="DG615" s="18"/>
      <c r="DH615" s="18"/>
      <c r="DI615" s="18"/>
      <c r="DJ615" s="18"/>
      <c r="DK615" s="18"/>
      <c r="DL615" s="18"/>
      <c r="DM615" s="18"/>
      <c r="DN615" s="18"/>
      <c r="DO615" s="18"/>
      <c r="DP615" s="18"/>
      <c r="DQ615" s="18"/>
      <c r="DR615" s="18"/>
      <c r="DS615" s="18"/>
      <c r="DT615" s="18"/>
      <c r="DU615" s="18"/>
      <c r="DV615" s="18"/>
      <c r="DW615" s="18"/>
      <c r="DX615" s="18"/>
      <c r="DY615" s="18"/>
      <c r="DZ615" s="18"/>
      <c r="EA615" s="18"/>
      <c r="EB615" s="18"/>
      <c r="EC615" s="18"/>
      <c r="ED615" s="18"/>
      <c r="EE615" s="18"/>
      <c r="EF615" s="18"/>
      <c r="EG615" s="18"/>
      <c r="EH615" s="18"/>
      <c r="EI615" s="18"/>
      <c r="EJ615" s="18"/>
      <c r="EK615" s="18"/>
      <c r="EL615" s="18"/>
      <c r="EM615" s="18"/>
      <c r="EN615" s="18"/>
      <c r="EO615" s="18"/>
      <c r="EP615" s="18"/>
      <c r="EQ615" s="18"/>
      <c r="ER615" s="18"/>
      <c r="ES615" s="18"/>
      <c r="ET615" s="18"/>
      <c r="EU615" s="18"/>
      <c r="EV615" s="18"/>
      <c r="EW615" s="18"/>
      <c r="EX615" s="18"/>
      <c r="EY615" s="18"/>
      <c r="EZ615" s="18"/>
      <c r="FA615" s="18"/>
      <c r="FB615" s="18"/>
      <c r="FC615" s="18"/>
      <c r="FD615" s="18"/>
      <c r="FE615" s="18"/>
      <c r="FF615" s="18"/>
      <c r="FG615" s="18"/>
      <c r="FH615" s="18"/>
      <c r="FI615" s="18"/>
      <c r="FJ615" s="18"/>
      <c r="FK615" s="18"/>
      <c r="FL615" s="18"/>
      <c r="FM615" s="18"/>
      <c r="FN615" s="18"/>
      <c r="FO615" s="18"/>
      <c r="FP615" s="18"/>
      <c r="FQ615" s="18"/>
      <c r="FR615" s="18"/>
      <c r="FS615" s="18"/>
      <c r="FT615" s="18"/>
      <c r="FU615" s="18"/>
      <c r="FV615" s="18"/>
      <c r="FW615" s="18"/>
      <c r="FX615" s="18"/>
      <c r="FY615" s="18"/>
      <c r="FZ615" s="18"/>
    </row>
    <row r="616" spans="1:182" ht="15">
      <c r="A616" s="18"/>
      <c r="B616" s="18"/>
      <c r="C616" s="18"/>
      <c r="D616" s="245"/>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c r="CM616" s="18"/>
      <c r="CN616" s="18"/>
      <c r="CO616" s="18"/>
      <c r="CP616" s="18"/>
      <c r="CQ616" s="18"/>
      <c r="CR616" s="18"/>
      <c r="CS616" s="18"/>
      <c r="CT616" s="18"/>
      <c r="CU616" s="18"/>
      <c r="CV616" s="18"/>
      <c r="CW616" s="18"/>
      <c r="CX616" s="18"/>
      <c r="CY616" s="18"/>
      <c r="CZ616" s="18"/>
      <c r="DA616" s="18"/>
      <c r="DB616" s="18"/>
      <c r="DC616" s="18"/>
      <c r="DD616" s="18"/>
      <c r="DE616" s="18"/>
      <c r="DF616" s="18"/>
      <c r="DG616" s="18"/>
      <c r="DH616" s="18"/>
      <c r="DI616" s="18"/>
      <c r="DJ616" s="18"/>
      <c r="DK616" s="18"/>
      <c r="DL616" s="18"/>
      <c r="DM616" s="18"/>
      <c r="DN616" s="18"/>
      <c r="DO616" s="18"/>
      <c r="DP616" s="18"/>
      <c r="DQ616" s="18"/>
      <c r="DR616" s="18"/>
      <c r="DS616" s="18"/>
      <c r="DT616" s="18"/>
      <c r="DU616" s="18"/>
      <c r="DV616" s="18"/>
      <c r="DW616" s="18"/>
      <c r="DX616" s="18"/>
      <c r="DY616" s="18"/>
      <c r="DZ616" s="18"/>
      <c r="EA616" s="18"/>
      <c r="EB616" s="18"/>
      <c r="EC616" s="18"/>
      <c r="ED616" s="18"/>
      <c r="EE616" s="18"/>
      <c r="EF616" s="18"/>
      <c r="EG616" s="18"/>
      <c r="EH616" s="18"/>
      <c r="EI616" s="18"/>
      <c r="EJ616" s="18"/>
      <c r="EK616" s="18"/>
      <c r="EL616" s="18"/>
      <c r="EM616" s="18"/>
      <c r="EN616" s="18"/>
      <c r="EO616" s="18"/>
      <c r="EP616" s="18"/>
      <c r="EQ616" s="18"/>
      <c r="ER616" s="18"/>
      <c r="ES616" s="18"/>
      <c r="ET616" s="18"/>
      <c r="EU616" s="18"/>
      <c r="EV616" s="18"/>
      <c r="EW616" s="18"/>
      <c r="EX616" s="18"/>
      <c r="EY616" s="18"/>
      <c r="EZ616" s="18"/>
      <c r="FA616" s="18"/>
      <c r="FB616" s="18"/>
      <c r="FC616" s="18"/>
      <c r="FD616" s="18"/>
      <c r="FE616" s="18"/>
      <c r="FF616" s="18"/>
      <c r="FG616" s="18"/>
      <c r="FH616" s="18"/>
      <c r="FI616" s="18"/>
      <c r="FJ616" s="18"/>
      <c r="FK616" s="18"/>
      <c r="FL616" s="18"/>
      <c r="FM616" s="18"/>
      <c r="FN616" s="18"/>
      <c r="FO616" s="18"/>
      <c r="FP616" s="18"/>
      <c r="FQ616" s="18"/>
      <c r="FR616" s="18"/>
      <c r="FS616" s="18"/>
      <c r="FT616" s="18"/>
      <c r="FU616" s="18"/>
      <c r="FV616" s="18"/>
      <c r="FW616" s="18"/>
      <c r="FX616" s="18"/>
      <c r="FY616" s="18"/>
      <c r="FZ616" s="18"/>
    </row>
    <row r="617" spans="1:182" ht="15">
      <c r="A617" s="18"/>
      <c r="B617" s="18"/>
      <c r="C617" s="18"/>
      <c r="D617" s="245"/>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c r="CM617" s="18"/>
      <c r="CN617" s="18"/>
      <c r="CO617" s="18"/>
      <c r="CP617" s="18"/>
      <c r="CQ617" s="18"/>
      <c r="CR617" s="18"/>
      <c r="CS617" s="18"/>
      <c r="CT617" s="18"/>
      <c r="CU617" s="18"/>
      <c r="CV617" s="18"/>
      <c r="CW617" s="18"/>
      <c r="CX617" s="18"/>
      <c r="CY617" s="18"/>
      <c r="CZ617" s="18"/>
      <c r="DA617" s="18"/>
      <c r="DB617" s="18"/>
      <c r="DC617" s="18"/>
      <c r="DD617" s="18"/>
      <c r="DE617" s="18"/>
      <c r="DF617" s="18"/>
      <c r="DG617" s="18"/>
      <c r="DH617" s="18"/>
      <c r="DI617" s="18"/>
      <c r="DJ617" s="18"/>
      <c r="DK617" s="18"/>
      <c r="DL617" s="18"/>
      <c r="DM617" s="18"/>
      <c r="DN617" s="18"/>
      <c r="DO617" s="18"/>
      <c r="DP617" s="18"/>
      <c r="DQ617" s="18"/>
      <c r="DR617" s="18"/>
      <c r="DS617" s="18"/>
      <c r="DT617" s="18"/>
      <c r="DU617" s="18"/>
      <c r="DV617" s="18"/>
      <c r="DW617" s="18"/>
      <c r="DX617" s="18"/>
      <c r="DY617" s="18"/>
      <c r="DZ617" s="18"/>
      <c r="EA617" s="18"/>
      <c r="EB617" s="18"/>
      <c r="EC617" s="18"/>
      <c r="ED617" s="18"/>
      <c r="EE617" s="18"/>
      <c r="EF617" s="18"/>
      <c r="EG617" s="18"/>
      <c r="EH617" s="18"/>
      <c r="EI617" s="18"/>
      <c r="EJ617" s="18"/>
      <c r="EK617" s="18"/>
      <c r="EL617" s="18"/>
      <c r="EM617" s="18"/>
      <c r="EN617" s="18"/>
      <c r="EO617" s="18"/>
      <c r="EP617" s="18"/>
      <c r="EQ617" s="18"/>
      <c r="ER617" s="18"/>
      <c r="ES617" s="18"/>
      <c r="ET617" s="18"/>
      <c r="EU617" s="18"/>
      <c r="EV617" s="18"/>
      <c r="EW617" s="18"/>
      <c r="EX617" s="18"/>
      <c r="EY617" s="18"/>
      <c r="EZ617" s="18"/>
      <c r="FA617" s="18"/>
      <c r="FB617" s="18"/>
      <c r="FC617" s="18"/>
      <c r="FD617" s="18"/>
      <c r="FE617" s="18"/>
      <c r="FF617" s="18"/>
      <c r="FG617" s="18"/>
      <c r="FH617" s="18"/>
      <c r="FI617" s="18"/>
      <c r="FJ617" s="18"/>
      <c r="FK617" s="18"/>
      <c r="FL617" s="18"/>
      <c r="FM617" s="18"/>
      <c r="FN617" s="18"/>
      <c r="FO617" s="18"/>
      <c r="FP617" s="18"/>
      <c r="FQ617" s="18"/>
      <c r="FR617" s="18"/>
      <c r="FS617" s="18"/>
      <c r="FT617" s="18"/>
      <c r="FU617" s="18"/>
      <c r="FV617" s="18"/>
      <c r="FW617" s="18"/>
      <c r="FX617" s="18"/>
      <c r="FY617" s="18"/>
      <c r="FZ617" s="18"/>
    </row>
    <row r="618" spans="1:182" ht="15">
      <c r="A618" s="18"/>
      <c r="B618" s="18"/>
      <c r="C618" s="18"/>
      <c r="D618" s="245"/>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c r="CM618" s="18"/>
      <c r="CN618" s="18"/>
      <c r="CO618" s="18"/>
      <c r="CP618" s="18"/>
      <c r="CQ618" s="18"/>
      <c r="CR618" s="18"/>
      <c r="CS618" s="18"/>
      <c r="CT618" s="18"/>
      <c r="CU618" s="18"/>
      <c r="CV618" s="18"/>
      <c r="CW618" s="18"/>
      <c r="CX618" s="18"/>
      <c r="CY618" s="18"/>
      <c r="CZ618" s="18"/>
      <c r="DA618" s="18"/>
      <c r="DB618" s="18"/>
      <c r="DC618" s="18"/>
      <c r="DD618" s="18"/>
      <c r="DE618" s="18"/>
      <c r="DF618" s="18"/>
      <c r="DG618" s="18"/>
      <c r="DH618" s="18"/>
      <c r="DI618" s="18"/>
      <c r="DJ618" s="18"/>
      <c r="DK618" s="18"/>
      <c r="DL618" s="18"/>
      <c r="DM618" s="18"/>
      <c r="DN618" s="18"/>
      <c r="DO618" s="18"/>
      <c r="DP618" s="18"/>
      <c r="DQ618" s="18"/>
      <c r="DR618" s="18"/>
      <c r="DS618" s="18"/>
      <c r="DT618" s="18"/>
      <c r="DU618" s="18"/>
      <c r="DV618" s="18"/>
      <c r="DW618" s="18"/>
      <c r="DX618" s="18"/>
      <c r="DY618" s="18"/>
      <c r="DZ618" s="18"/>
      <c r="EA618" s="18"/>
      <c r="EB618" s="18"/>
      <c r="EC618" s="18"/>
      <c r="ED618" s="18"/>
      <c r="EE618" s="18"/>
      <c r="EF618" s="18"/>
      <c r="EG618" s="18"/>
      <c r="EH618" s="18"/>
      <c r="EI618" s="18"/>
      <c r="EJ618" s="18"/>
      <c r="EK618" s="18"/>
      <c r="EL618" s="18"/>
      <c r="EM618" s="18"/>
      <c r="EN618" s="18"/>
      <c r="EO618" s="18"/>
      <c r="EP618" s="18"/>
      <c r="EQ618" s="18"/>
      <c r="ER618" s="18"/>
      <c r="ES618" s="18"/>
      <c r="ET618" s="18"/>
      <c r="EU618" s="18"/>
      <c r="EV618" s="18"/>
      <c r="EW618" s="18"/>
      <c r="EX618" s="18"/>
      <c r="EY618" s="18"/>
      <c r="EZ618" s="18"/>
      <c r="FA618" s="18"/>
      <c r="FB618" s="18"/>
      <c r="FC618" s="18"/>
      <c r="FD618" s="18"/>
      <c r="FE618" s="18"/>
      <c r="FF618" s="18"/>
      <c r="FG618" s="18"/>
      <c r="FH618" s="18"/>
      <c r="FI618" s="18"/>
      <c r="FJ618" s="18"/>
      <c r="FK618" s="18"/>
      <c r="FL618" s="18"/>
      <c r="FM618" s="18"/>
      <c r="FN618" s="18"/>
      <c r="FO618" s="18"/>
      <c r="FP618" s="18"/>
      <c r="FQ618" s="18"/>
      <c r="FR618" s="18"/>
      <c r="FS618" s="18"/>
      <c r="FT618" s="18"/>
      <c r="FU618" s="18"/>
      <c r="FV618" s="18"/>
      <c r="FW618" s="18"/>
      <c r="FX618" s="18"/>
      <c r="FY618" s="18"/>
      <c r="FZ618" s="18"/>
    </row>
    <row r="619" spans="1:182" ht="15">
      <c r="A619" s="18"/>
      <c r="B619" s="18"/>
      <c r="C619" s="18"/>
      <c r="D619" s="245"/>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c r="CM619" s="18"/>
      <c r="CN619" s="18"/>
      <c r="CO619" s="18"/>
      <c r="CP619" s="18"/>
      <c r="CQ619" s="18"/>
      <c r="CR619" s="18"/>
      <c r="CS619" s="18"/>
      <c r="CT619" s="18"/>
      <c r="CU619" s="18"/>
      <c r="CV619" s="18"/>
      <c r="CW619" s="18"/>
      <c r="CX619" s="18"/>
      <c r="CY619" s="18"/>
      <c r="CZ619" s="18"/>
      <c r="DA619" s="18"/>
      <c r="DB619" s="18"/>
      <c r="DC619" s="18"/>
      <c r="DD619" s="18"/>
      <c r="DE619" s="18"/>
      <c r="DF619" s="18"/>
      <c r="DG619" s="18"/>
      <c r="DH619" s="18"/>
      <c r="DI619" s="18"/>
      <c r="DJ619" s="18"/>
      <c r="DK619" s="18"/>
      <c r="DL619" s="18"/>
      <c r="DM619" s="18"/>
      <c r="DN619" s="18"/>
      <c r="DO619" s="18"/>
      <c r="DP619" s="18"/>
      <c r="DQ619" s="18"/>
      <c r="DR619" s="18"/>
      <c r="DS619" s="18"/>
      <c r="DT619" s="18"/>
      <c r="DU619" s="18"/>
      <c r="DV619" s="18"/>
      <c r="DW619" s="18"/>
      <c r="DX619" s="18"/>
      <c r="DY619" s="18"/>
      <c r="DZ619" s="18"/>
      <c r="EA619" s="18"/>
      <c r="EB619" s="18"/>
      <c r="EC619" s="18"/>
      <c r="ED619" s="18"/>
      <c r="EE619" s="18"/>
      <c r="EF619" s="18"/>
      <c r="EG619" s="18"/>
      <c r="EH619" s="18"/>
      <c r="EI619" s="18"/>
      <c r="EJ619" s="18"/>
      <c r="EK619" s="18"/>
      <c r="EL619" s="18"/>
      <c r="EM619" s="18"/>
      <c r="EN619" s="18"/>
      <c r="EO619" s="18"/>
      <c r="EP619" s="18"/>
      <c r="EQ619" s="18"/>
      <c r="ER619" s="18"/>
      <c r="ES619" s="18"/>
      <c r="ET619" s="18"/>
      <c r="EU619" s="18"/>
      <c r="EV619" s="18"/>
      <c r="EW619" s="18"/>
      <c r="EX619" s="18"/>
      <c r="EY619" s="18"/>
      <c r="EZ619" s="18"/>
      <c r="FA619" s="18"/>
      <c r="FB619" s="18"/>
      <c r="FC619" s="18"/>
      <c r="FD619" s="18"/>
      <c r="FE619" s="18"/>
      <c r="FF619" s="18"/>
      <c r="FG619" s="18"/>
      <c r="FH619" s="18"/>
      <c r="FI619" s="18"/>
      <c r="FJ619" s="18"/>
      <c r="FK619" s="18"/>
      <c r="FL619" s="18"/>
      <c r="FM619" s="18"/>
      <c r="FN619" s="18"/>
      <c r="FO619" s="18"/>
      <c r="FP619" s="18"/>
      <c r="FQ619" s="18"/>
      <c r="FR619" s="18"/>
      <c r="FS619" s="18"/>
      <c r="FT619" s="18"/>
      <c r="FU619" s="18"/>
      <c r="FV619" s="18"/>
      <c r="FW619" s="18"/>
      <c r="FX619" s="18"/>
      <c r="FY619" s="18"/>
      <c r="FZ619" s="18"/>
    </row>
    <row r="620" spans="1:182" ht="15">
      <c r="A620" s="18"/>
      <c r="B620" s="18"/>
      <c r="C620" s="18"/>
      <c r="D620" s="245"/>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c r="CM620" s="18"/>
      <c r="CN620" s="18"/>
      <c r="CO620" s="18"/>
      <c r="CP620" s="18"/>
      <c r="CQ620" s="18"/>
      <c r="CR620" s="18"/>
      <c r="CS620" s="18"/>
      <c r="CT620" s="18"/>
      <c r="CU620" s="18"/>
      <c r="CV620" s="18"/>
      <c r="CW620" s="18"/>
      <c r="CX620" s="18"/>
      <c r="CY620" s="18"/>
      <c r="CZ620" s="18"/>
      <c r="DA620" s="18"/>
      <c r="DB620" s="18"/>
      <c r="DC620" s="18"/>
      <c r="DD620" s="18"/>
      <c r="DE620" s="18"/>
      <c r="DF620" s="18"/>
      <c r="DG620" s="18"/>
      <c r="DH620" s="18"/>
      <c r="DI620" s="18"/>
      <c r="DJ620" s="18"/>
      <c r="DK620" s="18"/>
      <c r="DL620" s="18"/>
      <c r="DM620" s="18"/>
      <c r="DN620" s="18"/>
      <c r="DO620" s="18"/>
      <c r="DP620" s="18"/>
      <c r="DQ620" s="18"/>
      <c r="DR620" s="18"/>
      <c r="DS620" s="18"/>
      <c r="DT620" s="18"/>
      <c r="DU620" s="18"/>
      <c r="DV620" s="18"/>
      <c r="DW620" s="18"/>
      <c r="DX620" s="18"/>
      <c r="DY620" s="18"/>
      <c r="DZ620" s="18"/>
      <c r="EA620" s="18"/>
      <c r="EB620" s="18"/>
      <c r="EC620" s="18"/>
      <c r="ED620" s="18"/>
      <c r="EE620" s="18"/>
      <c r="EF620" s="18"/>
      <c r="EG620" s="18"/>
      <c r="EH620" s="18"/>
      <c r="EI620" s="18"/>
      <c r="EJ620" s="18"/>
      <c r="EK620" s="18"/>
      <c r="EL620" s="18"/>
      <c r="EM620" s="18"/>
      <c r="EN620" s="18"/>
      <c r="EO620" s="18"/>
      <c r="EP620" s="18"/>
      <c r="EQ620" s="18"/>
      <c r="ER620" s="18"/>
      <c r="ES620" s="18"/>
      <c r="ET620" s="18"/>
      <c r="EU620" s="18"/>
      <c r="EV620" s="18"/>
      <c r="EW620" s="18"/>
      <c r="EX620" s="18"/>
      <c r="EY620" s="18"/>
      <c r="EZ620" s="18"/>
      <c r="FA620" s="18"/>
      <c r="FB620" s="18"/>
      <c r="FC620" s="18"/>
      <c r="FD620" s="18"/>
      <c r="FE620" s="18"/>
      <c r="FF620" s="18"/>
      <c r="FG620" s="18"/>
      <c r="FH620" s="18"/>
      <c r="FI620" s="18"/>
      <c r="FJ620" s="18"/>
      <c r="FK620" s="18"/>
      <c r="FL620" s="18"/>
      <c r="FM620" s="18"/>
      <c r="FN620" s="18"/>
      <c r="FO620" s="18"/>
      <c r="FP620" s="18"/>
      <c r="FQ620" s="18"/>
      <c r="FR620" s="18"/>
      <c r="FS620" s="18"/>
      <c r="FT620" s="18"/>
      <c r="FU620" s="18"/>
      <c r="FV620" s="18"/>
      <c r="FW620" s="18"/>
      <c r="FX620" s="18"/>
      <c r="FY620" s="18"/>
      <c r="FZ620" s="18"/>
    </row>
    <row r="621" spans="1:182" ht="15">
      <c r="A621" s="18"/>
      <c r="B621" s="18"/>
      <c r="C621" s="18"/>
      <c r="D621" s="245"/>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c r="CL621" s="18"/>
      <c r="CM621" s="18"/>
      <c r="CN621" s="18"/>
      <c r="CO621" s="18"/>
      <c r="CP621" s="18"/>
      <c r="CQ621" s="18"/>
      <c r="CR621" s="18"/>
      <c r="CS621" s="18"/>
      <c r="CT621" s="18"/>
      <c r="CU621" s="18"/>
      <c r="CV621" s="18"/>
      <c r="CW621" s="18"/>
      <c r="CX621" s="18"/>
      <c r="CY621" s="18"/>
      <c r="CZ621" s="18"/>
      <c r="DA621" s="18"/>
      <c r="DB621" s="18"/>
      <c r="DC621" s="18"/>
      <c r="DD621" s="18"/>
      <c r="DE621" s="18"/>
      <c r="DF621" s="18"/>
      <c r="DG621" s="18"/>
      <c r="DH621" s="18"/>
      <c r="DI621" s="18"/>
      <c r="DJ621" s="18"/>
      <c r="DK621" s="18"/>
      <c r="DL621" s="18"/>
      <c r="DM621" s="18"/>
      <c r="DN621" s="18"/>
      <c r="DO621" s="18"/>
      <c r="DP621" s="18"/>
      <c r="DQ621" s="18"/>
      <c r="DR621" s="18"/>
      <c r="DS621" s="18"/>
      <c r="DT621" s="18"/>
      <c r="DU621" s="18"/>
      <c r="DV621" s="18"/>
      <c r="DW621" s="18"/>
      <c r="DX621" s="18"/>
      <c r="DY621" s="18"/>
      <c r="DZ621" s="18"/>
      <c r="EA621" s="18"/>
      <c r="EB621" s="18"/>
      <c r="EC621" s="18"/>
      <c r="ED621" s="18"/>
      <c r="EE621" s="18"/>
      <c r="EF621" s="18"/>
      <c r="EG621" s="18"/>
      <c r="EH621" s="18"/>
      <c r="EI621" s="18"/>
      <c r="EJ621" s="18"/>
      <c r="EK621" s="18"/>
      <c r="EL621" s="18"/>
      <c r="EM621" s="18"/>
      <c r="EN621" s="18"/>
      <c r="EO621" s="18"/>
      <c r="EP621" s="18"/>
      <c r="EQ621" s="18"/>
      <c r="ER621" s="18"/>
      <c r="ES621" s="18"/>
      <c r="ET621" s="18"/>
      <c r="EU621" s="18"/>
      <c r="EV621" s="18"/>
      <c r="EW621" s="18"/>
      <c r="EX621" s="18"/>
      <c r="EY621" s="18"/>
      <c r="EZ621" s="18"/>
      <c r="FA621" s="18"/>
      <c r="FB621" s="18"/>
      <c r="FC621" s="18"/>
      <c r="FD621" s="18"/>
      <c r="FE621" s="18"/>
      <c r="FF621" s="18"/>
      <c r="FG621" s="18"/>
      <c r="FH621" s="18"/>
      <c r="FI621" s="18"/>
      <c r="FJ621" s="18"/>
      <c r="FK621" s="18"/>
      <c r="FL621" s="18"/>
      <c r="FM621" s="18"/>
      <c r="FN621" s="18"/>
      <c r="FO621" s="18"/>
      <c r="FP621" s="18"/>
      <c r="FQ621" s="18"/>
      <c r="FR621" s="18"/>
      <c r="FS621" s="18"/>
      <c r="FT621" s="18"/>
      <c r="FU621" s="18"/>
      <c r="FV621" s="18"/>
      <c r="FW621" s="18"/>
      <c r="FX621" s="18"/>
      <c r="FY621" s="18"/>
      <c r="FZ621" s="18"/>
    </row>
    <row r="622" spans="1:182" ht="15">
      <c r="A622" s="18"/>
      <c r="B622" s="18"/>
      <c r="C622" s="18"/>
      <c r="D622" s="245"/>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c r="CL622" s="18"/>
      <c r="CM622" s="18"/>
      <c r="CN622" s="18"/>
      <c r="CO622" s="18"/>
      <c r="CP622" s="18"/>
      <c r="CQ622" s="18"/>
      <c r="CR622" s="18"/>
      <c r="CS622" s="18"/>
      <c r="CT622" s="18"/>
      <c r="CU622" s="18"/>
      <c r="CV622" s="18"/>
      <c r="CW622" s="18"/>
      <c r="CX622" s="18"/>
      <c r="CY622" s="18"/>
      <c r="CZ622" s="18"/>
      <c r="DA622" s="18"/>
      <c r="DB622" s="18"/>
      <c r="DC622" s="18"/>
      <c r="DD622" s="18"/>
      <c r="DE622" s="18"/>
      <c r="DF622" s="18"/>
      <c r="DG622" s="18"/>
      <c r="DH622" s="18"/>
      <c r="DI622" s="18"/>
      <c r="DJ622" s="18"/>
      <c r="DK622" s="18"/>
      <c r="DL622" s="18"/>
      <c r="DM622" s="18"/>
      <c r="DN622" s="18"/>
      <c r="DO622" s="18"/>
      <c r="DP622" s="18"/>
      <c r="DQ622" s="18"/>
      <c r="DR622" s="18"/>
      <c r="DS622" s="18"/>
      <c r="DT622" s="18"/>
      <c r="DU622" s="18"/>
      <c r="DV622" s="18"/>
      <c r="DW622" s="18"/>
      <c r="DX622" s="18"/>
      <c r="DY622" s="18"/>
      <c r="DZ622" s="18"/>
      <c r="EA622" s="18"/>
      <c r="EB622" s="18"/>
      <c r="EC622" s="18"/>
      <c r="ED622" s="18"/>
      <c r="EE622" s="18"/>
      <c r="EF622" s="18"/>
      <c r="EG622" s="18"/>
      <c r="EH622" s="18"/>
      <c r="EI622" s="18"/>
      <c r="EJ622" s="18"/>
      <c r="EK622" s="18"/>
      <c r="EL622" s="18"/>
      <c r="EM622" s="18"/>
      <c r="EN622" s="18"/>
      <c r="EO622" s="18"/>
      <c r="EP622" s="18"/>
      <c r="EQ622" s="18"/>
      <c r="ER622" s="18"/>
      <c r="ES622" s="18"/>
      <c r="ET622" s="18"/>
      <c r="EU622" s="18"/>
      <c r="EV622" s="18"/>
      <c r="EW622" s="18"/>
      <c r="EX622" s="18"/>
      <c r="EY622" s="18"/>
      <c r="EZ622" s="18"/>
      <c r="FA622" s="18"/>
      <c r="FB622" s="18"/>
      <c r="FC622" s="18"/>
      <c r="FD622" s="18"/>
      <c r="FE622" s="18"/>
      <c r="FF622" s="18"/>
      <c r="FG622" s="18"/>
      <c r="FH622" s="18"/>
      <c r="FI622" s="18"/>
      <c r="FJ622" s="18"/>
      <c r="FK622" s="18"/>
      <c r="FL622" s="18"/>
      <c r="FM622" s="18"/>
      <c r="FN622" s="18"/>
      <c r="FO622" s="18"/>
      <c r="FP622" s="18"/>
      <c r="FQ622" s="18"/>
      <c r="FR622" s="18"/>
      <c r="FS622" s="18"/>
      <c r="FT622" s="18"/>
      <c r="FU622" s="18"/>
      <c r="FV622" s="18"/>
      <c r="FW622" s="18"/>
      <c r="FX622" s="18"/>
      <c r="FY622" s="18"/>
      <c r="FZ622" s="18"/>
    </row>
    <row r="623" spans="1:182" ht="15">
      <c r="A623" s="18"/>
      <c r="B623" s="18"/>
      <c r="C623" s="18"/>
      <c r="D623" s="245"/>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c r="CL623" s="18"/>
      <c r="CM623" s="18"/>
      <c r="CN623" s="18"/>
      <c r="CO623" s="18"/>
      <c r="CP623" s="18"/>
      <c r="CQ623" s="18"/>
      <c r="CR623" s="18"/>
      <c r="CS623" s="18"/>
      <c r="CT623" s="18"/>
      <c r="CU623" s="18"/>
      <c r="CV623" s="18"/>
      <c r="CW623" s="18"/>
      <c r="CX623" s="18"/>
      <c r="CY623" s="18"/>
      <c r="CZ623" s="18"/>
      <c r="DA623" s="18"/>
      <c r="DB623" s="18"/>
      <c r="DC623" s="18"/>
      <c r="DD623" s="18"/>
      <c r="DE623" s="18"/>
      <c r="DF623" s="18"/>
      <c r="DG623" s="18"/>
      <c r="DH623" s="18"/>
      <c r="DI623" s="18"/>
      <c r="DJ623" s="18"/>
      <c r="DK623" s="18"/>
      <c r="DL623" s="18"/>
      <c r="DM623" s="18"/>
      <c r="DN623" s="18"/>
      <c r="DO623" s="18"/>
      <c r="DP623" s="18"/>
      <c r="DQ623" s="18"/>
      <c r="DR623" s="18"/>
      <c r="DS623" s="18"/>
      <c r="DT623" s="18"/>
      <c r="DU623" s="18"/>
      <c r="DV623" s="18"/>
      <c r="DW623" s="18"/>
      <c r="DX623" s="18"/>
      <c r="DY623" s="18"/>
      <c r="DZ623" s="18"/>
      <c r="EA623" s="18"/>
      <c r="EB623" s="18"/>
      <c r="EC623" s="18"/>
      <c r="ED623" s="18"/>
      <c r="EE623" s="18"/>
      <c r="EF623" s="18"/>
      <c r="EG623" s="18"/>
      <c r="EH623" s="18"/>
      <c r="EI623" s="18"/>
      <c r="EJ623" s="18"/>
      <c r="EK623" s="18"/>
      <c r="EL623" s="18"/>
      <c r="EM623" s="18"/>
      <c r="EN623" s="18"/>
      <c r="EO623" s="18"/>
      <c r="EP623" s="18"/>
      <c r="EQ623" s="18"/>
      <c r="ER623" s="18"/>
      <c r="ES623" s="18"/>
      <c r="ET623" s="18"/>
      <c r="EU623" s="18"/>
      <c r="EV623" s="18"/>
      <c r="EW623" s="18"/>
      <c r="EX623" s="18"/>
      <c r="EY623" s="18"/>
      <c r="EZ623" s="18"/>
      <c r="FA623" s="18"/>
      <c r="FB623" s="18"/>
      <c r="FC623" s="18"/>
      <c r="FD623" s="18"/>
      <c r="FE623" s="18"/>
      <c r="FF623" s="18"/>
      <c r="FG623" s="18"/>
      <c r="FH623" s="18"/>
      <c r="FI623" s="18"/>
      <c r="FJ623" s="18"/>
      <c r="FK623" s="18"/>
      <c r="FL623" s="18"/>
      <c r="FM623" s="18"/>
      <c r="FN623" s="18"/>
      <c r="FO623" s="18"/>
      <c r="FP623" s="18"/>
      <c r="FQ623" s="18"/>
      <c r="FR623" s="18"/>
      <c r="FS623" s="18"/>
      <c r="FT623" s="18"/>
      <c r="FU623" s="18"/>
      <c r="FV623" s="18"/>
      <c r="FW623" s="18"/>
      <c r="FX623" s="18"/>
      <c r="FY623" s="18"/>
      <c r="FZ623" s="18"/>
    </row>
    <row r="624" spans="1:182" ht="15">
      <c r="A624" s="18"/>
      <c r="B624" s="18"/>
      <c r="C624" s="18"/>
      <c r="D624" s="245"/>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c r="CM624" s="18"/>
      <c r="CN624" s="18"/>
      <c r="CO624" s="18"/>
      <c r="CP624" s="18"/>
      <c r="CQ624" s="18"/>
      <c r="CR624" s="18"/>
      <c r="CS624" s="18"/>
      <c r="CT624" s="18"/>
      <c r="CU624" s="18"/>
      <c r="CV624" s="18"/>
      <c r="CW624" s="18"/>
      <c r="CX624" s="18"/>
      <c r="CY624" s="18"/>
      <c r="CZ624" s="18"/>
      <c r="DA624" s="18"/>
      <c r="DB624" s="18"/>
      <c r="DC624" s="18"/>
      <c r="DD624" s="18"/>
      <c r="DE624" s="18"/>
      <c r="DF624" s="18"/>
      <c r="DG624" s="18"/>
      <c r="DH624" s="18"/>
      <c r="DI624" s="18"/>
      <c r="DJ624" s="18"/>
      <c r="DK624" s="18"/>
      <c r="DL624" s="18"/>
      <c r="DM624" s="18"/>
      <c r="DN624" s="18"/>
      <c r="DO624" s="18"/>
      <c r="DP624" s="18"/>
      <c r="DQ624" s="18"/>
      <c r="DR624" s="18"/>
      <c r="DS624" s="18"/>
      <c r="DT624" s="18"/>
      <c r="DU624" s="18"/>
      <c r="DV624" s="18"/>
      <c r="DW624" s="18"/>
      <c r="DX624" s="18"/>
      <c r="DY624" s="18"/>
      <c r="DZ624" s="18"/>
      <c r="EA624" s="18"/>
      <c r="EB624" s="18"/>
      <c r="EC624" s="18"/>
      <c r="ED624" s="18"/>
      <c r="EE624" s="18"/>
      <c r="EF624" s="18"/>
      <c r="EG624" s="18"/>
      <c r="EH624" s="18"/>
      <c r="EI624" s="18"/>
      <c r="EJ624" s="18"/>
      <c r="EK624" s="18"/>
      <c r="EL624" s="18"/>
      <c r="EM624" s="18"/>
      <c r="EN624" s="18"/>
      <c r="EO624" s="18"/>
      <c r="EP624" s="18"/>
      <c r="EQ624" s="18"/>
      <c r="ER624" s="18"/>
      <c r="ES624" s="18"/>
      <c r="ET624" s="18"/>
      <c r="EU624" s="18"/>
      <c r="EV624" s="18"/>
      <c r="EW624" s="18"/>
      <c r="EX624" s="18"/>
      <c r="EY624" s="18"/>
      <c r="EZ624" s="18"/>
      <c r="FA624" s="18"/>
      <c r="FB624" s="18"/>
      <c r="FC624" s="18"/>
      <c r="FD624" s="18"/>
      <c r="FE624" s="18"/>
      <c r="FF624" s="18"/>
      <c r="FG624" s="18"/>
      <c r="FH624" s="18"/>
      <c r="FI624" s="18"/>
      <c r="FJ624" s="18"/>
      <c r="FK624" s="18"/>
      <c r="FL624" s="18"/>
      <c r="FM624" s="18"/>
      <c r="FN624" s="18"/>
      <c r="FO624" s="18"/>
      <c r="FP624" s="18"/>
      <c r="FQ624" s="18"/>
      <c r="FR624" s="18"/>
      <c r="FS624" s="18"/>
      <c r="FT624" s="18"/>
      <c r="FU624" s="18"/>
      <c r="FV624" s="18"/>
      <c r="FW624" s="18"/>
      <c r="FX624" s="18"/>
      <c r="FY624" s="18"/>
      <c r="FZ624" s="18"/>
    </row>
    <row r="625" spans="1:182" ht="15">
      <c r="A625" s="18"/>
      <c r="B625" s="18"/>
      <c r="C625" s="18"/>
      <c r="D625" s="245"/>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c r="CM625" s="18"/>
      <c r="CN625" s="18"/>
      <c r="CO625" s="18"/>
      <c r="CP625" s="18"/>
      <c r="CQ625" s="18"/>
      <c r="CR625" s="18"/>
      <c r="CS625" s="18"/>
      <c r="CT625" s="18"/>
      <c r="CU625" s="18"/>
      <c r="CV625" s="18"/>
      <c r="CW625" s="18"/>
      <c r="CX625" s="18"/>
      <c r="CY625" s="18"/>
      <c r="CZ625" s="18"/>
      <c r="DA625" s="18"/>
      <c r="DB625" s="18"/>
      <c r="DC625" s="18"/>
      <c r="DD625" s="18"/>
      <c r="DE625" s="18"/>
      <c r="DF625" s="18"/>
      <c r="DG625" s="18"/>
      <c r="DH625" s="18"/>
      <c r="DI625" s="18"/>
      <c r="DJ625" s="18"/>
      <c r="DK625" s="18"/>
      <c r="DL625" s="18"/>
      <c r="DM625" s="18"/>
      <c r="DN625" s="18"/>
      <c r="DO625" s="18"/>
      <c r="DP625" s="18"/>
      <c r="DQ625" s="18"/>
      <c r="DR625" s="18"/>
      <c r="DS625" s="18"/>
      <c r="DT625" s="18"/>
      <c r="DU625" s="18"/>
      <c r="DV625" s="18"/>
      <c r="DW625" s="18"/>
      <c r="DX625" s="18"/>
      <c r="DY625" s="18"/>
      <c r="DZ625" s="18"/>
      <c r="EA625" s="18"/>
      <c r="EB625" s="18"/>
      <c r="EC625" s="18"/>
      <c r="ED625" s="18"/>
      <c r="EE625" s="18"/>
      <c r="EF625" s="18"/>
      <c r="EG625" s="18"/>
      <c r="EH625" s="18"/>
      <c r="EI625" s="18"/>
      <c r="EJ625" s="18"/>
      <c r="EK625" s="18"/>
      <c r="EL625" s="18"/>
      <c r="EM625" s="18"/>
      <c r="EN625" s="18"/>
      <c r="EO625" s="18"/>
      <c r="EP625" s="18"/>
      <c r="EQ625" s="18"/>
      <c r="ER625" s="18"/>
      <c r="ES625" s="18"/>
      <c r="ET625" s="18"/>
      <c r="EU625" s="18"/>
      <c r="EV625" s="18"/>
      <c r="EW625" s="18"/>
      <c r="EX625" s="18"/>
      <c r="EY625" s="18"/>
      <c r="EZ625" s="18"/>
      <c r="FA625" s="18"/>
      <c r="FB625" s="18"/>
      <c r="FC625" s="18"/>
      <c r="FD625" s="18"/>
      <c r="FE625" s="18"/>
      <c r="FF625" s="18"/>
      <c r="FG625" s="18"/>
      <c r="FH625" s="18"/>
      <c r="FI625" s="18"/>
      <c r="FJ625" s="18"/>
      <c r="FK625" s="18"/>
      <c r="FL625" s="18"/>
      <c r="FM625" s="18"/>
      <c r="FN625" s="18"/>
      <c r="FO625" s="18"/>
      <c r="FP625" s="18"/>
      <c r="FQ625" s="18"/>
      <c r="FR625" s="18"/>
      <c r="FS625" s="18"/>
      <c r="FT625" s="18"/>
      <c r="FU625" s="18"/>
      <c r="FV625" s="18"/>
      <c r="FW625" s="18"/>
      <c r="FX625" s="18"/>
      <c r="FY625" s="18"/>
      <c r="FZ625" s="18"/>
    </row>
    <row r="626" spans="1:182" ht="15">
      <c r="A626" s="18"/>
      <c r="B626" s="18"/>
      <c r="C626" s="18"/>
      <c r="D626" s="245"/>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c r="CM626" s="18"/>
      <c r="CN626" s="18"/>
      <c r="CO626" s="18"/>
      <c r="CP626" s="18"/>
      <c r="CQ626" s="18"/>
      <c r="CR626" s="18"/>
      <c r="CS626" s="18"/>
      <c r="CT626" s="18"/>
      <c r="CU626" s="18"/>
      <c r="CV626" s="18"/>
      <c r="CW626" s="18"/>
      <c r="CX626" s="18"/>
      <c r="CY626" s="18"/>
      <c r="CZ626" s="18"/>
      <c r="DA626" s="18"/>
      <c r="DB626" s="18"/>
      <c r="DC626" s="18"/>
      <c r="DD626" s="18"/>
      <c r="DE626" s="18"/>
      <c r="DF626" s="18"/>
      <c r="DG626" s="18"/>
      <c r="DH626" s="18"/>
      <c r="DI626" s="18"/>
      <c r="DJ626" s="18"/>
      <c r="DK626" s="18"/>
      <c r="DL626" s="18"/>
      <c r="DM626" s="18"/>
      <c r="DN626" s="18"/>
      <c r="DO626" s="18"/>
      <c r="DP626" s="18"/>
      <c r="DQ626" s="18"/>
      <c r="DR626" s="18"/>
      <c r="DS626" s="18"/>
      <c r="DT626" s="18"/>
      <c r="DU626" s="18"/>
      <c r="DV626" s="18"/>
      <c r="DW626" s="18"/>
      <c r="DX626" s="18"/>
      <c r="DY626" s="18"/>
      <c r="DZ626" s="18"/>
      <c r="EA626" s="18"/>
      <c r="EB626" s="18"/>
      <c r="EC626" s="18"/>
      <c r="ED626" s="18"/>
      <c r="EE626" s="18"/>
      <c r="EF626" s="18"/>
      <c r="EG626" s="18"/>
      <c r="EH626" s="18"/>
      <c r="EI626" s="18"/>
      <c r="EJ626" s="18"/>
      <c r="EK626" s="18"/>
      <c r="EL626" s="18"/>
      <c r="EM626" s="18"/>
      <c r="EN626" s="18"/>
      <c r="EO626" s="18"/>
      <c r="EP626" s="18"/>
      <c r="EQ626" s="18"/>
      <c r="ER626" s="18"/>
      <c r="ES626" s="18"/>
      <c r="ET626" s="18"/>
      <c r="EU626" s="18"/>
      <c r="EV626" s="18"/>
      <c r="EW626" s="18"/>
      <c r="EX626" s="18"/>
      <c r="EY626" s="18"/>
      <c r="EZ626" s="18"/>
      <c r="FA626" s="18"/>
      <c r="FB626" s="18"/>
      <c r="FC626" s="18"/>
      <c r="FD626" s="18"/>
      <c r="FE626" s="18"/>
      <c r="FF626" s="18"/>
      <c r="FG626" s="18"/>
      <c r="FH626" s="18"/>
      <c r="FI626" s="18"/>
      <c r="FJ626" s="18"/>
      <c r="FK626" s="18"/>
      <c r="FL626" s="18"/>
      <c r="FM626" s="18"/>
      <c r="FN626" s="18"/>
      <c r="FO626" s="18"/>
      <c r="FP626" s="18"/>
      <c r="FQ626" s="18"/>
      <c r="FR626" s="18"/>
      <c r="FS626" s="18"/>
      <c r="FT626" s="18"/>
      <c r="FU626" s="18"/>
      <c r="FV626" s="18"/>
      <c r="FW626" s="18"/>
      <c r="FX626" s="18"/>
      <c r="FY626" s="18"/>
      <c r="FZ626" s="18"/>
    </row>
    <row r="627" spans="1:182" ht="15">
      <c r="A627" s="18"/>
      <c r="B627" s="18"/>
      <c r="C627" s="18"/>
      <c r="D627" s="245"/>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c r="CL627" s="18"/>
      <c r="CM627" s="18"/>
      <c r="CN627" s="18"/>
      <c r="CO627" s="18"/>
      <c r="CP627" s="18"/>
      <c r="CQ627" s="18"/>
      <c r="CR627" s="18"/>
      <c r="CS627" s="18"/>
      <c r="CT627" s="18"/>
      <c r="CU627" s="18"/>
      <c r="CV627" s="18"/>
      <c r="CW627" s="18"/>
      <c r="CX627" s="18"/>
      <c r="CY627" s="18"/>
      <c r="CZ627" s="18"/>
      <c r="DA627" s="18"/>
      <c r="DB627" s="18"/>
      <c r="DC627" s="18"/>
      <c r="DD627" s="18"/>
      <c r="DE627" s="18"/>
      <c r="DF627" s="18"/>
      <c r="DG627" s="18"/>
      <c r="DH627" s="18"/>
      <c r="DI627" s="18"/>
      <c r="DJ627" s="18"/>
      <c r="DK627" s="18"/>
      <c r="DL627" s="18"/>
      <c r="DM627" s="18"/>
      <c r="DN627" s="18"/>
      <c r="DO627" s="18"/>
      <c r="DP627" s="18"/>
      <c r="DQ627" s="18"/>
      <c r="DR627" s="18"/>
      <c r="DS627" s="18"/>
      <c r="DT627" s="18"/>
      <c r="DU627" s="18"/>
      <c r="DV627" s="18"/>
      <c r="DW627" s="18"/>
      <c r="DX627" s="18"/>
      <c r="DY627" s="18"/>
      <c r="DZ627" s="18"/>
      <c r="EA627" s="18"/>
      <c r="EB627" s="18"/>
      <c r="EC627" s="18"/>
      <c r="ED627" s="18"/>
      <c r="EE627" s="18"/>
      <c r="EF627" s="18"/>
      <c r="EG627" s="18"/>
      <c r="EH627" s="18"/>
      <c r="EI627" s="18"/>
      <c r="EJ627" s="18"/>
      <c r="EK627" s="18"/>
      <c r="EL627" s="18"/>
      <c r="EM627" s="18"/>
      <c r="EN627" s="18"/>
      <c r="EO627" s="18"/>
      <c r="EP627" s="18"/>
      <c r="EQ627" s="18"/>
      <c r="ER627" s="18"/>
      <c r="ES627" s="18"/>
      <c r="ET627" s="18"/>
      <c r="EU627" s="18"/>
      <c r="EV627" s="18"/>
      <c r="EW627" s="18"/>
      <c r="EX627" s="18"/>
      <c r="EY627" s="18"/>
      <c r="EZ627" s="18"/>
      <c r="FA627" s="18"/>
      <c r="FB627" s="18"/>
      <c r="FC627" s="18"/>
      <c r="FD627" s="18"/>
      <c r="FE627" s="18"/>
      <c r="FF627" s="18"/>
      <c r="FG627" s="18"/>
      <c r="FH627" s="18"/>
      <c r="FI627" s="18"/>
      <c r="FJ627" s="18"/>
      <c r="FK627" s="18"/>
      <c r="FL627" s="18"/>
      <c r="FM627" s="18"/>
      <c r="FN627" s="18"/>
      <c r="FO627" s="18"/>
      <c r="FP627" s="18"/>
      <c r="FQ627" s="18"/>
      <c r="FR627" s="18"/>
      <c r="FS627" s="18"/>
      <c r="FT627" s="18"/>
      <c r="FU627" s="18"/>
      <c r="FV627" s="18"/>
      <c r="FW627" s="18"/>
      <c r="FX627" s="18"/>
      <c r="FY627" s="18"/>
      <c r="FZ627" s="18"/>
    </row>
    <row r="628" spans="1:182" ht="15">
      <c r="A628" s="18"/>
      <c r="B628" s="18"/>
      <c r="C628" s="18"/>
      <c r="D628" s="245"/>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c r="CL628" s="18"/>
      <c r="CM628" s="18"/>
      <c r="CN628" s="18"/>
      <c r="CO628" s="18"/>
      <c r="CP628" s="18"/>
      <c r="CQ628" s="18"/>
      <c r="CR628" s="18"/>
      <c r="CS628" s="18"/>
      <c r="CT628" s="18"/>
      <c r="CU628" s="18"/>
      <c r="CV628" s="18"/>
      <c r="CW628" s="18"/>
      <c r="CX628" s="18"/>
      <c r="CY628" s="18"/>
      <c r="CZ628" s="18"/>
      <c r="DA628" s="18"/>
      <c r="DB628" s="18"/>
      <c r="DC628" s="18"/>
      <c r="DD628" s="18"/>
      <c r="DE628" s="18"/>
      <c r="DF628" s="18"/>
      <c r="DG628" s="18"/>
      <c r="DH628" s="18"/>
      <c r="DI628" s="18"/>
      <c r="DJ628" s="18"/>
      <c r="DK628" s="18"/>
      <c r="DL628" s="18"/>
      <c r="DM628" s="18"/>
      <c r="DN628" s="18"/>
      <c r="DO628" s="18"/>
      <c r="DP628" s="18"/>
      <c r="DQ628" s="18"/>
      <c r="DR628" s="18"/>
      <c r="DS628" s="18"/>
      <c r="DT628" s="18"/>
      <c r="DU628" s="18"/>
      <c r="DV628" s="18"/>
      <c r="DW628" s="18"/>
      <c r="DX628" s="18"/>
      <c r="DY628" s="18"/>
      <c r="DZ628" s="18"/>
      <c r="EA628" s="18"/>
      <c r="EB628" s="18"/>
      <c r="EC628" s="18"/>
      <c r="ED628" s="18"/>
      <c r="EE628" s="18"/>
      <c r="EF628" s="18"/>
      <c r="EG628" s="18"/>
      <c r="EH628" s="18"/>
      <c r="EI628" s="18"/>
      <c r="EJ628" s="18"/>
      <c r="EK628" s="18"/>
      <c r="EL628" s="18"/>
      <c r="EM628" s="18"/>
      <c r="EN628" s="18"/>
      <c r="EO628" s="18"/>
      <c r="EP628" s="18"/>
      <c r="EQ628" s="18"/>
      <c r="ER628" s="18"/>
      <c r="ES628" s="18"/>
      <c r="ET628" s="18"/>
      <c r="EU628" s="18"/>
      <c r="EV628" s="18"/>
      <c r="EW628" s="18"/>
      <c r="EX628" s="18"/>
      <c r="EY628" s="18"/>
      <c r="EZ628" s="18"/>
      <c r="FA628" s="18"/>
      <c r="FB628" s="18"/>
      <c r="FC628" s="18"/>
      <c r="FD628" s="18"/>
      <c r="FE628" s="18"/>
      <c r="FF628" s="18"/>
      <c r="FG628" s="18"/>
      <c r="FH628" s="18"/>
      <c r="FI628" s="18"/>
      <c r="FJ628" s="18"/>
      <c r="FK628" s="18"/>
      <c r="FL628" s="18"/>
      <c r="FM628" s="18"/>
      <c r="FN628" s="18"/>
      <c r="FO628" s="18"/>
      <c r="FP628" s="18"/>
      <c r="FQ628" s="18"/>
      <c r="FR628" s="18"/>
      <c r="FS628" s="18"/>
      <c r="FT628" s="18"/>
      <c r="FU628" s="18"/>
      <c r="FV628" s="18"/>
      <c r="FW628" s="18"/>
      <c r="FX628" s="18"/>
      <c r="FY628" s="18"/>
      <c r="FZ628" s="18"/>
    </row>
    <row r="629" spans="1:182" ht="15">
      <c r="A629" s="18"/>
      <c r="B629" s="18"/>
      <c r="C629" s="18"/>
      <c r="D629" s="245"/>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c r="CL629" s="18"/>
      <c r="CM629" s="18"/>
      <c r="CN629" s="18"/>
      <c r="CO629" s="18"/>
      <c r="CP629" s="18"/>
      <c r="CQ629" s="18"/>
      <c r="CR629" s="18"/>
      <c r="CS629" s="18"/>
      <c r="CT629" s="18"/>
      <c r="CU629" s="18"/>
      <c r="CV629" s="18"/>
      <c r="CW629" s="18"/>
      <c r="CX629" s="18"/>
      <c r="CY629" s="18"/>
      <c r="CZ629" s="18"/>
      <c r="DA629" s="18"/>
      <c r="DB629" s="18"/>
      <c r="DC629" s="18"/>
      <c r="DD629" s="18"/>
      <c r="DE629" s="18"/>
      <c r="DF629" s="18"/>
      <c r="DG629" s="18"/>
      <c r="DH629" s="18"/>
      <c r="DI629" s="18"/>
      <c r="DJ629" s="18"/>
      <c r="DK629" s="18"/>
      <c r="DL629" s="18"/>
      <c r="DM629" s="18"/>
      <c r="DN629" s="18"/>
      <c r="DO629" s="18"/>
      <c r="DP629" s="18"/>
      <c r="DQ629" s="18"/>
      <c r="DR629" s="18"/>
      <c r="DS629" s="18"/>
      <c r="DT629" s="18"/>
      <c r="DU629" s="18"/>
      <c r="DV629" s="18"/>
      <c r="DW629" s="18"/>
      <c r="DX629" s="18"/>
      <c r="DY629" s="18"/>
      <c r="DZ629" s="18"/>
      <c r="EA629" s="18"/>
      <c r="EB629" s="18"/>
      <c r="EC629" s="18"/>
      <c r="ED629" s="18"/>
      <c r="EE629" s="18"/>
      <c r="EF629" s="18"/>
      <c r="EG629" s="18"/>
      <c r="EH629" s="18"/>
      <c r="EI629" s="18"/>
      <c r="EJ629" s="18"/>
      <c r="EK629" s="18"/>
      <c r="EL629" s="18"/>
      <c r="EM629" s="18"/>
      <c r="EN629" s="18"/>
      <c r="EO629" s="18"/>
      <c r="EP629" s="18"/>
      <c r="EQ629" s="18"/>
      <c r="ER629" s="18"/>
      <c r="ES629" s="18"/>
      <c r="ET629" s="18"/>
      <c r="EU629" s="18"/>
      <c r="EV629" s="18"/>
      <c r="EW629" s="18"/>
      <c r="EX629" s="18"/>
      <c r="EY629" s="18"/>
      <c r="EZ629" s="18"/>
      <c r="FA629" s="18"/>
      <c r="FB629" s="18"/>
      <c r="FC629" s="18"/>
      <c r="FD629" s="18"/>
      <c r="FE629" s="18"/>
      <c r="FF629" s="18"/>
      <c r="FG629" s="18"/>
      <c r="FH629" s="18"/>
      <c r="FI629" s="18"/>
      <c r="FJ629" s="18"/>
      <c r="FK629" s="18"/>
      <c r="FL629" s="18"/>
      <c r="FM629" s="18"/>
      <c r="FN629" s="18"/>
      <c r="FO629" s="18"/>
      <c r="FP629" s="18"/>
      <c r="FQ629" s="18"/>
      <c r="FR629" s="18"/>
      <c r="FS629" s="18"/>
      <c r="FT629" s="18"/>
      <c r="FU629" s="18"/>
      <c r="FV629" s="18"/>
      <c r="FW629" s="18"/>
      <c r="FX629" s="18"/>
      <c r="FY629" s="18"/>
      <c r="FZ629" s="18"/>
    </row>
    <row r="630" spans="1:182" ht="15">
      <c r="A630" s="18"/>
      <c r="B630" s="18"/>
      <c r="C630" s="18"/>
      <c r="D630" s="245"/>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c r="CM630" s="18"/>
      <c r="CN630" s="18"/>
      <c r="CO630" s="18"/>
      <c r="CP630" s="18"/>
      <c r="CQ630" s="18"/>
      <c r="CR630" s="18"/>
      <c r="CS630" s="18"/>
      <c r="CT630" s="18"/>
      <c r="CU630" s="18"/>
      <c r="CV630" s="18"/>
      <c r="CW630" s="18"/>
      <c r="CX630" s="18"/>
      <c r="CY630" s="18"/>
      <c r="CZ630" s="18"/>
      <c r="DA630" s="18"/>
      <c r="DB630" s="18"/>
      <c r="DC630" s="18"/>
      <c r="DD630" s="18"/>
      <c r="DE630" s="18"/>
      <c r="DF630" s="18"/>
      <c r="DG630" s="18"/>
      <c r="DH630" s="18"/>
      <c r="DI630" s="18"/>
      <c r="DJ630" s="18"/>
      <c r="DK630" s="18"/>
      <c r="DL630" s="18"/>
      <c r="DM630" s="18"/>
      <c r="DN630" s="18"/>
      <c r="DO630" s="18"/>
      <c r="DP630" s="18"/>
      <c r="DQ630" s="18"/>
      <c r="DR630" s="18"/>
      <c r="DS630" s="18"/>
      <c r="DT630" s="18"/>
      <c r="DU630" s="18"/>
      <c r="DV630" s="18"/>
      <c r="DW630" s="18"/>
      <c r="DX630" s="18"/>
      <c r="DY630" s="18"/>
      <c r="DZ630" s="18"/>
      <c r="EA630" s="18"/>
      <c r="EB630" s="18"/>
      <c r="EC630" s="18"/>
      <c r="ED630" s="18"/>
      <c r="EE630" s="18"/>
      <c r="EF630" s="18"/>
      <c r="EG630" s="18"/>
      <c r="EH630" s="18"/>
      <c r="EI630" s="18"/>
      <c r="EJ630" s="18"/>
      <c r="EK630" s="18"/>
      <c r="EL630" s="18"/>
      <c r="EM630" s="18"/>
      <c r="EN630" s="18"/>
      <c r="EO630" s="18"/>
      <c r="EP630" s="18"/>
      <c r="EQ630" s="18"/>
      <c r="ER630" s="18"/>
      <c r="ES630" s="18"/>
      <c r="ET630" s="18"/>
      <c r="EU630" s="18"/>
      <c r="EV630" s="18"/>
      <c r="EW630" s="18"/>
      <c r="EX630" s="18"/>
      <c r="EY630" s="18"/>
      <c r="EZ630" s="18"/>
      <c r="FA630" s="18"/>
      <c r="FB630" s="18"/>
      <c r="FC630" s="18"/>
      <c r="FD630" s="18"/>
      <c r="FE630" s="18"/>
      <c r="FF630" s="18"/>
      <c r="FG630" s="18"/>
      <c r="FH630" s="18"/>
      <c r="FI630" s="18"/>
      <c r="FJ630" s="18"/>
      <c r="FK630" s="18"/>
      <c r="FL630" s="18"/>
      <c r="FM630" s="18"/>
      <c r="FN630" s="18"/>
      <c r="FO630" s="18"/>
      <c r="FP630" s="18"/>
      <c r="FQ630" s="18"/>
      <c r="FR630" s="18"/>
      <c r="FS630" s="18"/>
      <c r="FT630" s="18"/>
      <c r="FU630" s="18"/>
      <c r="FV630" s="18"/>
      <c r="FW630" s="18"/>
      <c r="FX630" s="18"/>
      <c r="FY630" s="18"/>
      <c r="FZ630" s="18"/>
    </row>
    <row r="631" spans="1:182" ht="15">
      <c r="A631" s="18"/>
      <c r="B631" s="18"/>
      <c r="C631" s="18"/>
      <c r="D631" s="245"/>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c r="CM631" s="18"/>
      <c r="CN631" s="18"/>
      <c r="CO631" s="18"/>
      <c r="CP631" s="18"/>
      <c r="CQ631" s="18"/>
      <c r="CR631" s="18"/>
      <c r="CS631" s="18"/>
      <c r="CT631" s="18"/>
      <c r="CU631" s="18"/>
      <c r="CV631" s="18"/>
      <c r="CW631" s="18"/>
      <c r="CX631" s="18"/>
      <c r="CY631" s="18"/>
      <c r="CZ631" s="18"/>
      <c r="DA631" s="18"/>
      <c r="DB631" s="18"/>
      <c r="DC631" s="18"/>
      <c r="DD631" s="18"/>
      <c r="DE631" s="18"/>
      <c r="DF631" s="18"/>
      <c r="DG631" s="18"/>
      <c r="DH631" s="18"/>
      <c r="DI631" s="18"/>
      <c r="DJ631" s="18"/>
      <c r="DK631" s="18"/>
      <c r="DL631" s="18"/>
      <c r="DM631" s="18"/>
      <c r="DN631" s="18"/>
      <c r="DO631" s="18"/>
      <c r="DP631" s="18"/>
      <c r="DQ631" s="18"/>
      <c r="DR631" s="18"/>
      <c r="DS631" s="18"/>
      <c r="DT631" s="18"/>
      <c r="DU631" s="18"/>
      <c r="DV631" s="18"/>
      <c r="DW631" s="18"/>
      <c r="DX631" s="18"/>
      <c r="DY631" s="18"/>
      <c r="DZ631" s="18"/>
      <c r="EA631" s="18"/>
      <c r="EB631" s="18"/>
      <c r="EC631" s="18"/>
      <c r="ED631" s="18"/>
      <c r="EE631" s="18"/>
      <c r="EF631" s="18"/>
      <c r="EG631" s="18"/>
      <c r="EH631" s="18"/>
      <c r="EI631" s="18"/>
      <c r="EJ631" s="18"/>
      <c r="EK631" s="18"/>
      <c r="EL631" s="18"/>
      <c r="EM631" s="18"/>
      <c r="EN631" s="18"/>
      <c r="EO631" s="18"/>
      <c r="EP631" s="18"/>
      <c r="EQ631" s="18"/>
      <c r="ER631" s="18"/>
      <c r="ES631" s="18"/>
      <c r="ET631" s="18"/>
      <c r="EU631" s="18"/>
      <c r="EV631" s="18"/>
      <c r="EW631" s="18"/>
      <c r="EX631" s="18"/>
      <c r="EY631" s="18"/>
      <c r="EZ631" s="18"/>
      <c r="FA631" s="18"/>
      <c r="FB631" s="18"/>
      <c r="FC631" s="18"/>
      <c r="FD631" s="18"/>
      <c r="FE631" s="18"/>
      <c r="FF631" s="18"/>
      <c r="FG631" s="18"/>
      <c r="FH631" s="18"/>
      <c r="FI631" s="18"/>
      <c r="FJ631" s="18"/>
      <c r="FK631" s="18"/>
      <c r="FL631" s="18"/>
      <c r="FM631" s="18"/>
      <c r="FN631" s="18"/>
      <c r="FO631" s="18"/>
      <c r="FP631" s="18"/>
      <c r="FQ631" s="18"/>
      <c r="FR631" s="18"/>
      <c r="FS631" s="18"/>
      <c r="FT631" s="18"/>
      <c r="FU631" s="18"/>
      <c r="FV631" s="18"/>
      <c r="FW631" s="18"/>
      <c r="FX631" s="18"/>
      <c r="FY631" s="18"/>
      <c r="FZ631" s="18"/>
    </row>
    <row r="632" spans="1:182" ht="15">
      <c r="A632" s="18"/>
      <c r="B632" s="18"/>
      <c r="C632" s="18"/>
      <c r="D632" s="245"/>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c r="CL632" s="18"/>
      <c r="CM632" s="18"/>
      <c r="CN632" s="18"/>
      <c r="CO632" s="18"/>
      <c r="CP632" s="18"/>
      <c r="CQ632" s="18"/>
      <c r="CR632" s="18"/>
      <c r="CS632" s="18"/>
      <c r="CT632" s="18"/>
      <c r="CU632" s="18"/>
      <c r="CV632" s="18"/>
      <c r="CW632" s="18"/>
      <c r="CX632" s="18"/>
      <c r="CY632" s="18"/>
      <c r="CZ632" s="18"/>
      <c r="DA632" s="18"/>
      <c r="DB632" s="18"/>
      <c r="DC632" s="18"/>
      <c r="DD632" s="18"/>
      <c r="DE632" s="18"/>
      <c r="DF632" s="18"/>
      <c r="DG632" s="18"/>
      <c r="DH632" s="18"/>
      <c r="DI632" s="18"/>
      <c r="DJ632" s="18"/>
      <c r="DK632" s="18"/>
      <c r="DL632" s="18"/>
      <c r="DM632" s="18"/>
      <c r="DN632" s="18"/>
      <c r="DO632" s="18"/>
      <c r="DP632" s="18"/>
      <c r="DQ632" s="18"/>
      <c r="DR632" s="18"/>
      <c r="DS632" s="18"/>
      <c r="DT632" s="18"/>
      <c r="DU632" s="18"/>
      <c r="DV632" s="18"/>
      <c r="DW632" s="18"/>
      <c r="DX632" s="18"/>
      <c r="DY632" s="18"/>
      <c r="DZ632" s="18"/>
      <c r="EA632" s="18"/>
      <c r="EB632" s="18"/>
      <c r="EC632" s="18"/>
      <c r="ED632" s="18"/>
      <c r="EE632" s="18"/>
      <c r="EF632" s="18"/>
      <c r="EG632" s="18"/>
      <c r="EH632" s="18"/>
      <c r="EI632" s="18"/>
      <c r="EJ632" s="18"/>
      <c r="EK632" s="18"/>
      <c r="EL632" s="18"/>
      <c r="EM632" s="18"/>
      <c r="EN632" s="18"/>
      <c r="EO632" s="18"/>
      <c r="EP632" s="18"/>
      <c r="EQ632" s="18"/>
      <c r="ER632" s="18"/>
      <c r="ES632" s="18"/>
      <c r="ET632" s="18"/>
      <c r="EU632" s="18"/>
      <c r="EV632" s="18"/>
      <c r="EW632" s="18"/>
      <c r="EX632" s="18"/>
      <c r="EY632" s="18"/>
      <c r="EZ632" s="18"/>
      <c r="FA632" s="18"/>
      <c r="FB632" s="18"/>
      <c r="FC632" s="18"/>
      <c r="FD632" s="18"/>
      <c r="FE632" s="18"/>
      <c r="FF632" s="18"/>
      <c r="FG632" s="18"/>
      <c r="FH632" s="18"/>
      <c r="FI632" s="18"/>
      <c r="FJ632" s="18"/>
      <c r="FK632" s="18"/>
      <c r="FL632" s="18"/>
      <c r="FM632" s="18"/>
      <c r="FN632" s="18"/>
      <c r="FO632" s="18"/>
      <c r="FP632" s="18"/>
      <c r="FQ632" s="18"/>
      <c r="FR632" s="18"/>
      <c r="FS632" s="18"/>
      <c r="FT632" s="18"/>
      <c r="FU632" s="18"/>
      <c r="FV632" s="18"/>
      <c r="FW632" s="18"/>
      <c r="FX632" s="18"/>
      <c r="FY632" s="18"/>
      <c r="FZ632" s="18"/>
    </row>
    <row r="633" spans="1:182" ht="15">
      <c r="A633" s="18"/>
      <c r="B633" s="18"/>
      <c r="C633" s="18"/>
      <c r="D633" s="245"/>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c r="CK633" s="18"/>
      <c r="CL633" s="18"/>
      <c r="CM633" s="18"/>
      <c r="CN633" s="18"/>
      <c r="CO633" s="18"/>
      <c r="CP633" s="18"/>
      <c r="CQ633" s="18"/>
      <c r="CR633" s="18"/>
      <c r="CS633" s="18"/>
      <c r="CT633" s="18"/>
      <c r="CU633" s="18"/>
      <c r="CV633" s="18"/>
      <c r="CW633" s="18"/>
      <c r="CX633" s="18"/>
      <c r="CY633" s="18"/>
      <c r="CZ633" s="18"/>
      <c r="DA633" s="18"/>
      <c r="DB633" s="18"/>
      <c r="DC633" s="18"/>
      <c r="DD633" s="18"/>
      <c r="DE633" s="18"/>
      <c r="DF633" s="18"/>
      <c r="DG633" s="18"/>
      <c r="DH633" s="18"/>
      <c r="DI633" s="18"/>
      <c r="DJ633" s="18"/>
      <c r="DK633" s="18"/>
      <c r="DL633" s="18"/>
      <c r="DM633" s="18"/>
      <c r="DN633" s="18"/>
      <c r="DO633" s="18"/>
      <c r="DP633" s="18"/>
      <c r="DQ633" s="18"/>
      <c r="DR633" s="18"/>
      <c r="DS633" s="18"/>
      <c r="DT633" s="18"/>
      <c r="DU633" s="18"/>
      <c r="DV633" s="18"/>
      <c r="DW633" s="18"/>
      <c r="DX633" s="18"/>
      <c r="DY633" s="18"/>
      <c r="DZ633" s="18"/>
      <c r="EA633" s="18"/>
      <c r="EB633" s="18"/>
      <c r="EC633" s="18"/>
      <c r="ED633" s="18"/>
      <c r="EE633" s="18"/>
      <c r="EF633" s="18"/>
      <c r="EG633" s="18"/>
      <c r="EH633" s="18"/>
      <c r="EI633" s="18"/>
      <c r="EJ633" s="18"/>
      <c r="EK633" s="18"/>
      <c r="EL633" s="18"/>
      <c r="EM633" s="18"/>
      <c r="EN633" s="18"/>
      <c r="EO633" s="18"/>
      <c r="EP633" s="18"/>
      <c r="EQ633" s="18"/>
      <c r="ER633" s="18"/>
      <c r="ES633" s="18"/>
      <c r="ET633" s="18"/>
      <c r="EU633" s="18"/>
      <c r="EV633" s="18"/>
      <c r="EW633" s="18"/>
      <c r="EX633" s="18"/>
      <c r="EY633" s="18"/>
      <c r="EZ633" s="18"/>
      <c r="FA633" s="18"/>
      <c r="FB633" s="18"/>
      <c r="FC633" s="18"/>
      <c r="FD633" s="18"/>
      <c r="FE633" s="18"/>
      <c r="FF633" s="18"/>
      <c r="FG633" s="18"/>
      <c r="FH633" s="18"/>
      <c r="FI633" s="18"/>
      <c r="FJ633" s="18"/>
      <c r="FK633" s="18"/>
      <c r="FL633" s="18"/>
      <c r="FM633" s="18"/>
      <c r="FN633" s="18"/>
      <c r="FO633" s="18"/>
      <c r="FP633" s="18"/>
      <c r="FQ633" s="18"/>
      <c r="FR633" s="18"/>
      <c r="FS633" s="18"/>
      <c r="FT633" s="18"/>
      <c r="FU633" s="18"/>
      <c r="FV633" s="18"/>
      <c r="FW633" s="18"/>
      <c r="FX633" s="18"/>
      <c r="FY633" s="18"/>
      <c r="FZ633" s="18"/>
    </row>
    <row r="634" spans="1:182" ht="15">
      <c r="A634" s="18"/>
      <c r="B634" s="18"/>
      <c r="C634" s="18"/>
      <c r="D634" s="245"/>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c r="CL634" s="18"/>
      <c r="CM634" s="18"/>
      <c r="CN634" s="18"/>
      <c r="CO634" s="18"/>
      <c r="CP634" s="18"/>
      <c r="CQ634" s="18"/>
      <c r="CR634" s="18"/>
      <c r="CS634" s="18"/>
      <c r="CT634" s="18"/>
      <c r="CU634" s="18"/>
      <c r="CV634" s="18"/>
      <c r="CW634" s="18"/>
      <c r="CX634" s="18"/>
      <c r="CY634" s="18"/>
      <c r="CZ634" s="18"/>
      <c r="DA634" s="18"/>
      <c r="DB634" s="18"/>
      <c r="DC634" s="18"/>
      <c r="DD634" s="18"/>
      <c r="DE634" s="18"/>
      <c r="DF634" s="18"/>
      <c r="DG634" s="18"/>
      <c r="DH634" s="18"/>
      <c r="DI634" s="18"/>
      <c r="DJ634" s="18"/>
      <c r="DK634" s="18"/>
      <c r="DL634" s="18"/>
      <c r="DM634" s="18"/>
      <c r="DN634" s="18"/>
      <c r="DO634" s="18"/>
      <c r="DP634" s="18"/>
      <c r="DQ634" s="18"/>
      <c r="DR634" s="18"/>
      <c r="DS634" s="18"/>
      <c r="DT634" s="18"/>
      <c r="DU634" s="18"/>
      <c r="DV634" s="18"/>
      <c r="DW634" s="18"/>
      <c r="DX634" s="18"/>
      <c r="DY634" s="18"/>
      <c r="DZ634" s="18"/>
      <c r="EA634" s="18"/>
      <c r="EB634" s="18"/>
      <c r="EC634" s="18"/>
      <c r="ED634" s="18"/>
      <c r="EE634" s="18"/>
      <c r="EF634" s="18"/>
      <c r="EG634" s="18"/>
      <c r="EH634" s="18"/>
      <c r="EI634" s="18"/>
      <c r="EJ634" s="18"/>
      <c r="EK634" s="18"/>
      <c r="EL634" s="18"/>
      <c r="EM634" s="18"/>
      <c r="EN634" s="18"/>
      <c r="EO634" s="18"/>
      <c r="EP634" s="18"/>
      <c r="EQ634" s="18"/>
      <c r="ER634" s="18"/>
      <c r="ES634" s="18"/>
      <c r="ET634" s="18"/>
      <c r="EU634" s="18"/>
      <c r="EV634" s="18"/>
      <c r="EW634" s="18"/>
      <c r="EX634" s="18"/>
      <c r="EY634" s="18"/>
      <c r="EZ634" s="18"/>
      <c r="FA634" s="18"/>
      <c r="FB634" s="18"/>
      <c r="FC634" s="18"/>
      <c r="FD634" s="18"/>
      <c r="FE634" s="18"/>
      <c r="FF634" s="18"/>
      <c r="FG634" s="18"/>
      <c r="FH634" s="18"/>
      <c r="FI634" s="18"/>
      <c r="FJ634" s="18"/>
      <c r="FK634" s="18"/>
      <c r="FL634" s="18"/>
      <c r="FM634" s="18"/>
      <c r="FN634" s="18"/>
      <c r="FO634" s="18"/>
      <c r="FP634" s="18"/>
      <c r="FQ634" s="18"/>
      <c r="FR634" s="18"/>
      <c r="FS634" s="18"/>
      <c r="FT634" s="18"/>
      <c r="FU634" s="18"/>
      <c r="FV634" s="18"/>
      <c r="FW634" s="18"/>
      <c r="FX634" s="18"/>
      <c r="FY634" s="18"/>
      <c r="FZ634" s="18"/>
    </row>
    <row r="635" spans="1:182" ht="15">
      <c r="A635" s="18"/>
      <c r="B635" s="18"/>
      <c r="C635" s="18"/>
      <c r="D635" s="245"/>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c r="CE635" s="18"/>
      <c r="CF635" s="18"/>
      <c r="CG635" s="18"/>
      <c r="CH635" s="18"/>
      <c r="CI635" s="18"/>
      <c r="CJ635" s="18"/>
      <c r="CK635" s="18"/>
      <c r="CL635" s="18"/>
      <c r="CM635" s="18"/>
      <c r="CN635" s="18"/>
      <c r="CO635" s="18"/>
      <c r="CP635" s="18"/>
      <c r="CQ635" s="18"/>
      <c r="CR635" s="18"/>
      <c r="CS635" s="18"/>
      <c r="CT635" s="18"/>
      <c r="CU635" s="18"/>
      <c r="CV635" s="18"/>
      <c r="CW635" s="18"/>
      <c r="CX635" s="18"/>
      <c r="CY635" s="18"/>
      <c r="CZ635" s="18"/>
      <c r="DA635" s="18"/>
      <c r="DB635" s="18"/>
      <c r="DC635" s="18"/>
      <c r="DD635" s="18"/>
      <c r="DE635" s="18"/>
      <c r="DF635" s="18"/>
      <c r="DG635" s="18"/>
      <c r="DH635" s="18"/>
      <c r="DI635" s="18"/>
      <c r="DJ635" s="18"/>
      <c r="DK635" s="18"/>
      <c r="DL635" s="18"/>
      <c r="DM635" s="18"/>
      <c r="DN635" s="18"/>
      <c r="DO635" s="18"/>
      <c r="DP635" s="18"/>
      <c r="DQ635" s="18"/>
      <c r="DR635" s="18"/>
      <c r="DS635" s="18"/>
      <c r="DT635" s="18"/>
      <c r="DU635" s="18"/>
      <c r="DV635" s="18"/>
      <c r="DW635" s="18"/>
      <c r="DX635" s="18"/>
      <c r="DY635" s="18"/>
      <c r="DZ635" s="18"/>
      <c r="EA635" s="18"/>
      <c r="EB635" s="18"/>
      <c r="EC635" s="18"/>
      <c r="ED635" s="18"/>
      <c r="EE635" s="18"/>
      <c r="EF635" s="18"/>
      <c r="EG635" s="18"/>
      <c r="EH635" s="18"/>
      <c r="EI635" s="18"/>
      <c r="EJ635" s="18"/>
      <c r="EK635" s="18"/>
      <c r="EL635" s="18"/>
      <c r="EM635" s="18"/>
      <c r="EN635" s="18"/>
      <c r="EO635" s="18"/>
      <c r="EP635" s="18"/>
      <c r="EQ635" s="18"/>
      <c r="ER635" s="18"/>
      <c r="ES635" s="18"/>
      <c r="ET635" s="18"/>
      <c r="EU635" s="18"/>
      <c r="EV635" s="18"/>
      <c r="EW635" s="18"/>
      <c r="EX635" s="18"/>
      <c r="EY635" s="18"/>
      <c r="EZ635" s="18"/>
      <c r="FA635" s="18"/>
      <c r="FB635" s="18"/>
      <c r="FC635" s="18"/>
      <c r="FD635" s="18"/>
      <c r="FE635" s="18"/>
      <c r="FF635" s="18"/>
      <c r="FG635" s="18"/>
      <c r="FH635" s="18"/>
      <c r="FI635" s="18"/>
      <c r="FJ635" s="18"/>
      <c r="FK635" s="18"/>
      <c r="FL635" s="18"/>
      <c r="FM635" s="18"/>
      <c r="FN635" s="18"/>
      <c r="FO635" s="18"/>
      <c r="FP635" s="18"/>
      <c r="FQ635" s="18"/>
      <c r="FR635" s="18"/>
      <c r="FS635" s="18"/>
      <c r="FT635" s="18"/>
      <c r="FU635" s="18"/>
      <c r="FV635" s="18"/>
      <c r="FW635" s="18"/>
      <c r="FX635" s="18"/>
      <c r="FY635" s="18"/>
      <c r="FZ635" s="18"/>
    </row>
    <row r="636" spans="1:182" ht="15">
      <c r="A636" s="18"/>
      <c r="B636" s="18"/>
      <c r="C636" s="18"/>
      <c r="D636" s="245"/>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8"/>
      <c r="BD636" s="18"/>
      <c r="BE636" s="18"/>
      <c r="BF636" s="18"/>
      <c r="BG636" s="18"/>
      <c r="BH636" s="18"/>
      <c r="BI636" s="18"/>
      <c r="BJ636" s="18"/>
      <c r="BK636" s="18"/>
      <c r="BL636" s="18"/>
      <c r="BM636" s="18"/>
      <c r="BN636" s="18"/>
      <c r="BO636" s="18"/>
      <c r="BP636" s="18"/>
      <c r="BQ636" s="18"/>
      <c r="BR636" s="18"/>
      <c r="BS636" s="18"/>
      <c r="BT636" s="18"/>
      <c r="BU636" s="18"/>
      <c r="BV636" s="18"/>
      <c r="BW636" s="18"/>
      <c r="BX636" s="18"/>
      <c r="BY636" s="18"/>
      <c r="BZ636" s="18"/>
      <c r="CA636" s="18"/>
      <c r="CB636" s="18"/>
      <c r="CC636" s="18"/>
      <c r="CD636" s="18"/>
      <c r="CE636" s="18"/>
      <c r="CF636" s="18"/>
      <c r="CG636" s="18"/>
      <c r="CH636" s="18"/>
      <c r="CI636" s="18"/>
      <c r="CJ636" s="18"/>
      <c r="CK636" s="18"/>
      <c r="CL636" s="18"/>
      <c r="CM636" s="18"/>
      <c r="CN636" s="18"/>
      <c r="CO636" s="18"/>
      <c r="CP636" s="18"/>
      <c r="CQ636" s="18"/>
      <c r="CR636" s="18"/>
      <c r="CS636" s="18"/>
      <c r="CT636" s="18"/>
      <c r="CU636" s="18"/>
      <c r="CV636" s="18"/>
      <c r="CW636" s="18"/>
      <c r="CX636" s="18"/>
      <c r="CY636" s="18"/>
      <c r="CZ636" s="18"/>
      <c r="DA636" s="18"/>
      <c r="DB636" s="18"/>
      <c r="DC636" s="18"/>
      <c r="DD636" s="18"/>
      <c r="DE636" s="18"/>
      <c r="DF636" s="18"/>
      <c r="DG636" s="18"/>
      <c r="DH636" s="18"/>
      <c r="DI636" s="18"/>
      <c r="DJ636" s="18"/>
      <c r="DK636" s="18"/>
      <c r="DL636" s="18"/>
      <c r="DM636" s="18"/>
      <c r="DN636" s="18"/>
      <c r="DO636" s="18"/>
      <c r="DP636" s="18"/>
      <c r="DQ636" s="18"/>
      <c r="DR636" s="18"/>
      <c r="DS636" s="18"/>
      <c r="DT636" s="18"/>
      <c r="DU636" s="18"/>
      <c r="DV636" s="18"/>
      <c r="DW636" s="18"/>
      <c r="DX636" s="18"/>
      <c r="DY636" s="18"/>
      <c r="DZ636" s="18"/>
      <c r="EA636" s="18"/>
      <c r="EB636" s="18"/>
      <c r="EC636" s="18"/>
      <c r="ED636" s="18"/>
      <c r="EE636" s="18"/>
      <c r="EF636" s="18"/>
      <c r="EG636" s="18"/>
      <c r="EH636" s="18"/>
      <c r="EI636" s="18"/>
      <c r="EJ636" s="18"/>
      <c r="EK636" s="18"/>
      <c r="EL636" s="18"/>
      <c r="EM636" s="18"/>
      <c r="EN636" s="18"/>
      <c r="EO636" s="18"/>
      <c r="EP636" s="18"/>
      <c r="EQ636" s="18"/>
      <c r="ER636" s="18"/>
      <c r="ES636" s="18"/>
      <c r="ET636" s="18"/>
      <c r="EU636" s="18"/>
      <c r="EV636" s="18"/>
      <c r="EW636" s="18"/>
      <c r="EX636" s="18"/>
      <c r="EY636" s="18"/>
      <c r="EZ636" s="18"/>
      <c r="FA636" s="18"/>
      <c r="FB636" s="18"/>
      <c r="FC636" s="18"/>
      <c r="FD636" s="18"/>
      <c r="FE636" s="18"/>
      <c r="FF636" s="18"/>
      <c r="FG636" s="18"/>
      <c r="FH636" s="18"/>
      <c r="FI636" s="18"/>
      <c r="FJ636" s="18"/>
      <c r="FK636" s="18"/>
      <c r="FL636" s="18"/>
      <c r="FM636" s="18"/>
      <c r="FN636" s="18"/>
      <c r="FO636" s="18"/>
      <c r="FP636" s="18"/>
      <c r="FQ636" s="18"/>
      <c r="FR636" s="18"/>
      <c r="FS636" s="18"/>
      <c r="FT636" s="18"/>
      <c r="FU636" s="18"/>
      <c r="FV636" s="18"/>
      <c r="FW636" s="18"/>
      <c r="FX636" s="18"/>
      <c r="FY636" s="18"/>
      <c r="FZ636" s="18"/>
    </row>
    <row r="637" spans="1:182" ht="15">
      <c r="A637" s="18"/>
      <c r="B637" s="18"/>
      <c r="C637" s="18"/>
      <c r="D637" s="245"/>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c r="AY637" s="18"/>
      <c r="AZ637" s="18"/>
      <c r="BA637" s="18"/>
      <c r="BB637" s="18"/>
      <c r="BC637" s="18"/>
      <c r="BD637" s="18"/>
      <c r="BE637" s="18"/>
      <c r="BF637" s="18"/>
      <c r="BG637" s="18"/>
      <c r="BH637" s="18"/>
      <c r="BI637" s="18"/>
      <c r="BJ637" s="18"/>
      <c r="BK637" s="18"/>
      <c r="BL637" s="18"/>
      <c r="BM637" s="18"/>
      <c r="BN637" s="18"/>
      <c r="BO637" s="18"/>
      <c r="BP637" s="18"/>
      <c r="BQ637" s="18"/>
      <c r="BR637" s="18"/>
      <c r="BS637" s="18"/>
      <c r="BT637" s="18"/>
      <c r="BU637" s="18"/>
      <c r="BV637" s="18"/>
      <c r="BW637" s="18"/>
      <c r="BX637" s="18"/>
      <c r="BY637" s="18"/>
      <c r="BZ637" s="18"/>
      <c r="CA637" s="18"/>
      <c r="CB637" s="18"/>
      <c r="CC637" s="18"/>
      <c r="CD637" s="18"/>
      <c r="CE637" s="18"/>
      <c r="CF637" s="18"/>
      <c r="CG637" s="18"/>
      <c r="CH637" s="18"/>
      <c r="CI637" s="18"/>
      <c r="CJ637" s="18"/>
      <c r="CK637" s="18"/>
      <c r="CL637" s="18"/>
      <c r="CM637" s="18"/>
      <c r="CN637" s="18"/>
      <c r="CO637" s="18"/>
      <c r="CP637" s="18"/>
      <c r="CQ637" s="18"/>
      <c r="CR637" s="18"/>
      <c r="CS637" s="18"/>
      <c r="CT637" s="18"/>
      <c r="CU637" s="18"/>
      <c r="CV637" s="18"/>
      <c r="CW637" s="18"/>
      <c r="CX637" s="18"/>
      <c r="CY637" s="18"/>
      <c r="CZ637" s="18"/>
      <c r="DA637" s="18"/>
      <c r="DB637" s="18"/>
      <c r="DC637" s="18"/>
      <c r="DD637" s="18"/>
      <c r="DE637" s="18"/>
      <c r="DF637" s="18"/>
      <c r="DG637" s="18"/>
      <c r="DH637" s="18"/>
      <c r="DI637" s="18"/>
      <c r="DJ637" s="18"/>
      <c r="DK637" s="18"/>
      <c r="DL637" s="18"/>
      <c r="DM637" s="18"/>
      <c r="DN637" s="18"/>
      <c r="DO637" s="18"/>
      <c r="DP637" s="18"/>
      <c r="DQ637" s="18"/>
      <c r="DR637" s="18"/>
      <c r="DS637" s="18"/>
      <c r="DT637" s="18"/>
      <c r="DU637" s="18"/>
      <c r="DV637" s="18"/>
      <c r="DW637" s="18"/>
      <c r="DX637" s="18"/>
      <c r="DY637" s="18"/>
      <c r="DZ637" s="18"/>
      <c r="EA637" s="18"/>
      <c r="EB637" s="18"/>
      <c r="EC637" s="18"/>
      <c r="ED637" s="18"/>
      <c r="EE637" s="18"/>
      <c r="EF637" s="18"/>
      <c r="EG637" s="18"/>
      <c r="EH637" s="18"/>
      <c r="EI637" s="18"/>
      <c r="EJ637" s="18"/>
      <c r="EK637" s="18"/>
      <c r="EL637" s="18"/>
      <c r="EM637" s="18"/>
      <c r="EN637" s="18"/>
      <c r="EO637" s="18"/>
      <c r="EP637" s="18"/>
      <c r="EQ637" s="18"/>
      <c r="ER637" s="18"/>
      <c r="ES637" s="18"/>
      <c r="ET637" s="18"/>
      <c r="EU637" s="18"/>
      <c r="EV637" s="18"/>
      <c r="EW637" s="18"/>
      <c r="EX637" s="18"/>
      <c r="EY637" s="18"/>
      <c r="EZ637" s="18"/>
      <c r="FA637" s="18"/>
      <c r="FB637" s="18"/>
      <c r="FC637" s="18"/>
      <c r="FD637" s="18"/>
      <c r="FE637" s="18"/>
      <c r="FF637" s="18"/>
      <c r="FG637" s="18"/>
      <c r="FH637" s="18"/>
      <c r="FI637" s="18"/>
      <c r="FJ637" s="18"/>
      <c r="FK637" s="18"/>
      <c r="FL637" s="18"/>
      <c r="FM637" s="18"/>
      <c r="FN637" s="18"/>
      <c r="FO637" s="18"/>
      <c r="FP637" s="18"/>
      <c r="FQ637" s="18"/>
      <c r="FR637" s="18"/>
      <c r="FS637" s="18"/>
      <c r="FT637" s="18"/>
      <c r="FU637" s="18"/>
      <c r="FV637" s="18"/>
      <c r="FW637" s="18"/>
      <c r="FX637" s="18"/>
      <c r="FY637" s="18"/>
      <c r="FZ637" s="18"/>
    </row>
    <row r="638" spans="1:182" ht="15">
      <c r="A638" s="18"/>
      <c r="B638" s="18"/>
      <c r="C638" s="18"/>
      <c r="D638" s="245"/>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18"/>
      <c r="BI638" s="18"/>
      <c r="BJ638" s="18"/>
      <c r="BK638" s="18"/>
      <c r="BL638" s="18"/>
      <c r="BM638" s="18"/>
      <c r="BN638" s="18"/>
      <c r="BO638" s="18"/>
      <c r="BP638" s="18"/>
      <c r="BQ638" s="18"/>
      <c r="BR638" s="18"/>
      <c r="BS638" s="18"/>
      <c r="BT638" s="18"/>
      <c r="BU638" s="18"/>
      <c r="BV638" s="18"/>
      <c r="BW638" s="18"/>
      <c r="BX638" s="18"/>
      <c r="BY638" s="18"/>
      <c r="BZ638" s="18"/>
      <c r="CA638" s="18"/>
      <c r="CB638" s="18"/>
      <c r="CC638" s="18"/>
      <c r="CD638" s="18"/>
      <c r="CE638" s="18"/>
      <c r="CF638" s="18"/>
      <c r="CG638" s="18"/>
      <c r="CH638" s="18"/>
      <c r="CI638" s="18"/>
      <c r="CJ638" s="18"/>
      <c r="CK638" s="18"/>
      <c r="CL638" s="18"/>
      <c r="CM638" s="18"/>
      <c r="CN638" s="18"/>
      <c r="CO638" s="18"/>
      <c r="CP638" s="18"/>
      <c r="CQ638" s="18"/>
      <c r="CR638" s="18"/>
      <c r="CS638" s="18"/>
      <c r="CT638" s="18"/>
      <c r="CU638" s="18"/>
      <c r="CV638" s="18"/>
      <c r="CW638" s="18"/>
      <c r="CX638" s="18"/>
      <c r="CY638" s="18"/>
      <c r="CZ638" s="18"/>
      <c r="DA638" s="18"/>
      <c r="DB638" s="18"/>
      <c r="DC638" s="18"/>
      <c r="DD638" s="18"/>
      <c r="DE638" s="18"/>
      <c r="DF638" s="18"/>
      <c r="DG638" s="18"/>
      <c r="DH638" s="18"/>
      <c r="DI638" s="18"/>
      <c r="DJ638" s="18"/>
      <c r="DK638" s="18"/>
      <c r="DL638" s="18"/>
      <c r="DM638" s="18"/>
      <c r="DN638" s="18"/>
      <c r="DO638" s="18"/>
      <c r="DP638" s="18"/>
      <c r="DQ638" s="18"/>
      <c r="DR638" s="18"/>
      <c r="DS638" s="18"/>
      <c r="DT638" s="18"/>
      <c r="DU638" s="18"/>
      <c r="DV638" s="18"/>
      <c r="DW638" s="18"/>
      <c r="DX638" s="18"/>
      <c r="DY638" s="18"/>
      <c r="DZ638" s="18"/>
      <c r="EA638" s="18"/>
      <c r="EB638" s="18"/>
      <c r="EC638" s="18"/>
      <c r="ED638" s="18"/>
      <c r="EE638" s="18"/>
      <c r="EF638" s="18"/>
      <c r="EG638" s="18"/>
      <c r="EH638" s="18"/>
      <c r="EI638" s="18"/>
      <c r="EJ638" s="18"/>
      <c r="EK638" s="18"/>
      <c r="EL638" s="18"/>
      <c r="EM638" s="18"/>
      <c r="EN638" s="18"/>
      <c r="EO638" s="18"/>
      <c r="EP638" s="18"/>
      <c r="EQ638" s="18"/>
      <c r="ER638" s="18"/>
      <c r="ES638" s="18"/>
      <c r="ET638" s="18"/>
      <c r="EU638" s="18"/>
      <c r="EV638" s="18"/>
      <c r="EW638" s="18"/>
      <c r="EX638" s="18"/>
      <c r="EY638" s="18"/>
      <c r="EZ638" s="18"/>
      <c r="FA638" s="18"/>
      <c r="FB638" s="18"/>
      <c r="FC638" s="18"/>
      <c r="FD638" s="18"/>
      <c r="FE638" s="18"/>
      <c r="FF638" s="18"/>
      <c r="FG638" s="18"/>
      <c r="FH638" s="18"/>
      <c r="FI638" s="18"/>
      <c r="FJ638" s="18"/>
      <c r="FK638" s="18"/>
      <c r="FL638" s="18"/>
      <c r="FM638" s="18"/>
      <c r="FN638" s="18"/>
      <c r="FO638" s="18"/>
      <c r="FP638" s="18"/>
      <c r="FQ638" s="18"/>
      <c r="FR638" s="18"/>
      <c r="FS638" s="18"/>
      <c r="FT638" s="18"/>
      <c r="FU638" s="18"/>
      <c r="FV638" s="18"/>
      <c r="FW638" s="18"/>
      <c r="FX638" s="18"/>
      <c r="FY638" s="18"/>
      <c r="FZ638" s="18"/>
    </row>
    <row r="639" spans="1:182" ht="15">
      <c r="A639" s="18"/>
      <c r="B639" s="18"/>
      <c r="C639" s="18"/>
      <c r="D639" s="245"/>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c r="AY639" s="18"/>
      <c r="AZ639" s="18"/>
      <c r="BA639" s="18"/>
      <c r="BB639" s="18"/>
      <c r="BC639" s="18"/>
      <c r="BD639" s="18"/>
      <c r="BE639" s="18"/>
      <c r="BF639" s="18"/>
      <c r="BG639" s="18"/>
      <c r="BH639" s="18"/>
      <c r="BI639" s="18"/>
      <c r="BJ639" s="18"/>
      <c r="BK639" s="18"/>
      <c r="BL639" s="18"/>
      <c r="BM639" s="18"/>
      <c r="BN639" s="18"/>
      <c r="BO639" s="18"/>
      <c r="BP639" s="18"/>
      <c r="BQ639" s="18"/>
      <c r="BR639" s="18"/>
      <c r="BS639" s="18"/>
      <c r="BT639" s="18"/>
      <c r="BU639" s="18"/>
      <c r="BV639" s="18"/>
      <c r="BW639" s="18"/>
      <c r="BX639" s="18"/>
      <c r="BY639" s="18"/>
      <c r="BZ639" s="18"/>
      <c r="CA639" s="18"/>
      <c r="CB639" s="18"/>
      <c r="CC639" s="18"/>
      <c r="CD639" s="18"/>
      <c r="CE639" s="18"/>
      <c r="CF639" s="18"/>
      <c r="CG639" s="18"/>
      <c r="CH639" s="18"/>
      <c r="CI639" s="18"/>
      <c r="CJ639" s="18"/>
      <c r="CK639" s="18"/>
      <c r="CL639" s="18"/>
      <c r="CM639" s="18"/>
      <c r="CN639" s="18"/>
      <c r="CO639" s="18"/>
      <c r="CP639" s="18"/>
      <c r="CQ639" s="18"/>
      <c r="CR639" s="18"/>
      <c r="CS639" s="18"/>
      <c r="CT639" s="18"/>
      <c r="CU639" s="18"/>
      <c r="CV639" s="18"/>
      <c r="CW639" s="18"/>
      <c r="CX639" s="18"/>
      <c r="CY639" s="18"/>
      <c r="CZ639" s="18"/>
      <c r="DA639" s="18"/>
      <c r="DB639" s="18"/>
      <c r="DC639" s="18"/>
      <c r="DD639" s="18"/>
      <c r="DE639" s="18"/>
      <c r="DF639" s="18"/>
      <c r="DG639" s="18"/>
      <c r="DH639" s="18"/>
      <c r="DI639" s="18"/>
      <c r="DJ639" s="18"/>
      <c r="DK639" s="18"/>
      <c r="DL639" s="18"/>
      <c r="DM639" s="18"/>
      <c r="DN639" s="18"/>
      <c r="DO639" s="18"/>
      <c r="DP639" s="18"/>
      <c r="DQ639" s="18"/>
      <c r="DR639" s="18"/>
      <c r="DS639" s="18"/>
      <c r="DT639" s="18"/>
      <c r="DU639" s="18"/>
      <c r="DV639" s="18"/>
      <c r="DW639" s="18"/>
      <c r="DX639" s="18"/>
      <c r="DY639" s="18"/>
      <c r="DZ639" s="18"/>
      <c r="EA639" s="18"/>
      <c r="EB639" s="18"/>
      <c r="EC639" s="18"/>
      <c r="ED639" s="18"/>
      <c r="EE639" s="18"/>
      <c r="EF639" s="18"/>
      <c r="EG639" s="18"/>
      <c r="EH639" s="18"/>
      <c r="EI639" s="18"/>
      <c r="EJ639" s="18"/>
      <c r="EK639" s="18"/>
      <c r="EL639" s="18"/>
      <c r="EM639" s="18"/>
      <c r="EN639" s="18"/>
      <c r="EO639" s="18"/>
      <c r="EP639" s="18"/>
      <c r="EQ639" s="18"/>
      <c r="ER639" s="18"/>
      <c r="ES639" s="18"/>
      <c r="ET639" s="18"/>
      <c r="EU639" s="18"/>
      <c r="EV639" s="18"/>
      <c r="EW639" s="18"/>
      <c r="EX639" s="18"/>
      <c r="EY639" s="18"/>
      <c r="EZ639" s="18"/>
      <c r="FA639" s="18"/>
      <c r="FB639" s="18"/>
      <c r="FC639" s="18"/>
      <c r="FD639" s="18"/>
      <c r="FE639" s="18"/>
      <c r="FF639" s="18"/>
      <c r="FG639" s="18"/>
      <c r="FH639" s="18"/>
      <c r="FI639" s="18"/>
      <c r="FJ639" s="18"/>
      <c r="FK639" s="18"/>
      <c r="FL639" s="18"/>
      <c r="FM639" s="18"/>
      <c r="FN639" s="18"/>
      <c r="FO639" s="18"/>
      <c r="FP639" s="18"/>
      <c r="FQ639" s="18"/>
      <c r="FR639" s="18"/>
      <c r="FS639" s="18"/>
      <c r="FT639" s="18"/>
      <c r="FU639" s="18"/>
      <c r="FV639" s="18"/>
      <c r="FW639" s="18"/>
      <c r="FX639" s="18"/>
      <c r="FY639" s="18"/>
      <c r="FZ639" s="18"/>
    </row>
    <row r="640" spans="1:182" ht="15">
      <c r="A640" s="18"/>
      <c r="B640" s="18"/>
      <c r="C640" s="18"/>
      <c r="D640" s="245"/>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c r="AY640" s="18"/>
      <c r="AZ640" s="18"/>
      <c r="BA640" s="18"/>
      <c r="BB640" s="18"/>
      <c r="BC640" s="18"/>
      <c r="BD640" s="18"/>
      <c r="BE640" s="18"/>
      <c r="BF640" s="18"/>
      <c r="BG640" s="18"/>
      <c r="BH640" s="18"/>
      <c r="BI640" s="18"/>
      <c r="BJ640" s="18"/>
      <c r="BK640" s="18"/>
      <c r="BL640" s="18"/>
      <c r="BM640" s="18"/>
      <c r="BN640" s="18"/>
      <c r="BO640" s="18"/>
      <c r="BP640" s="18"/>
      <c r="BQ640" s="18"/>
      <c r="BR640" s="18"/>
      <c r="BS640" s="18"/>
      <c r="BT640" s="18"/>
      <c r="BU640" s="18"/>
      <c r="BV640" s="18"/>
      <c r="BW640" s="18"/>
      <c r="BX640" s="18"/>
      <c r="BY640" s="18"/>
      <c r="BZ640" s="18"/>
      <c r="CA640" s="18"/>
      <c r="CB640" s="18"/>
      <c r="CC640" s="18"/>
      <c r="CD640" s="18"/>
      <c r="CE640" s="18"/>
      <c r="CF640" s="18"/>
      <c r="CG640" s="18"/>
      <c r="CH640" s="18"/>
      <c r="CI640" s="18"/>
      <c r="CJ640" s="18"/>
      <c r="CK640" s="18"/>
      <c r="CL640" s="18"/>
      <c r="CM640" s="18"/>
      <c r="CN640" s="18"/>
      <c r="CO640" s="18"/>
      <c r="CP640" s="18"/>
      <c r="CQ640" s="18"/>
      <c r="CR640" s="18"/>
      <c r="CS640" s="18"/>
      <c r="CT640" s="18"/>
      <c r="CU640" s="18"/>
      <c r="CV640" s="18"/>
      <c r="CW640" s="18"/>
      <c r="CX640" s="18"/>
      <c r="CY640" s="18"/>
      <c r="CZ640" s="18"/>
      <c r="DA640" s="18"/>
      <c r="DB640" s="18"/>
      <c r="DC640" s="18"/>
      <c r="DD640" s="18"/>
      <c r="DE640" s="18"/>
      <c r="DF640" s="18"/>
      <c r="DG640" s="18"/>
      <c r="DH640" s="18"/>
      <c r="DI640" s="18"/>
      <c r="DJ640" s="18"/>
      <c r="DK640" s="18"/>
      <c r="DL640" s="18"/>
      <c r="DM640" s="18"/>
      <c r="DN640" s="18"/>
      <c r="DO640" s="18"/>
      <c r="DP640" s="18"/>
      <c r="DQ640" s="18"/>
      <c r="DR640" s="18"/>
      <c r="DS640" s="18"/>
      <c r="DT640" s="18"/>
      <c r="DU640" s="18"/>
      <c r="DV640" s="18"/>
      <c r="DW640" s="18"/>
      <c r="DX640" s="18"/>
      <c r="DY640" s="18"/>
      <c r="DZ640" s="18"/>
      <c r="EA640" s="18"/>
      <c r="EB640" s="18"/>
      <c r="EC640" s="18"/>
      <c r="ED640" s="18"/>
      <c r="EE640" s="18"/>
      <c r="EF640" s="18"/>
      <c r="EG640" s="18"/>
      <c r="EH640" s="18"/>
      <c r="EI640" s="18"/>
      <c r="EJ640" s="18"/>
      <c r="EK640" s="18"/>
      <c r="EL640" s="18"/>
      <c r="EM640" s="18"/>
      <c r="EN640" s="18"/>
      <c r="EO640" s="18"/>
      <c r="EP640" s="18"/>
      <c r="EQ640" s="18"/>
      <c r="ER640" s="18"/>
      <c r="ES640" s="18"/>
      <c r="ET640" s="18"/>
      <c r="EU640" s="18"/>
      <c r="EV640" s="18"/>
      <c r="EW640" s="18"/>
      <c r="EX640" s="18"/>
      <c r="EY640" s="18"/>
      <c r="EZ640" s="18"/>
      <c r="FA640" s="18"/>
      <c r="FB640" s="18"/>
      <c r="FC640" s="18"/>
      <c r="FD640" s="18"/>
      <c r="FE640" s="18"/>
      <c r="FF640" s="18"/>
      <c r="FG640" s="18"/>
      <c r="FH640" s="18"/>
      <c r="FI640" s="18"/>
      <c r="FJ640" s="18"/>
      <c r="FK640" s="18"/>
      <c r="FL640" s="18"/>
      <c r="FM640" s="18"/>
      <c r="FN640" s="18"/>
      <c r="FO640" s="18"/>
      <c r="FP640" s="18"/>
      <c r="FQ640" s="18"/>
      <c r="FR640" s="18"/>
      <c r="FS640" s="18"/>
      <c r="FT640" s="18"/>
      <c r="FU640" s="18"/>
      <c r="FV640" s="18"/>
      <c r="FW640" s="18"/>
      <c r="FX640" s="18"/>
      <c r="FY640" s="18"/>
      <c r="FZ640" s="18"/>
    </row>
    <row r="641" spans="1:182" ht="15">
      <c r="A641" s="18"/>
      <c r="B641" s="18"/>
      <c r="C641" s="18"/>
      <c r="D641" s="245"/>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c r="AY641" s="18"/>
      <c r="AZ641" s="18"/>
      <c r="BA641" s="18"/>
      <c r="BB641" s="18"/>
      <c r="BC641" s="18"/>
      <c r="BD641" s="18"/>
      <c r="BE641" s="18"/>
      <c r="BF641" s="18"/>
      <c r="BG641" s="18"/>
      <c r="BH641" s="18"/>
      <c r="BI641" s="18"/>
      <c r="BJ641" s="18"/>
      <c r="BK641" s="18"/>
      <c r="BL641" s="18"/>
      <c r="BM641" s="18"/>
      <c r="BN641" s="18"/>
      <c r="BO641" s="18"/>
      <c r="BP641" s="18"/>
      <c r="BQ641" s="18"/>
      <c r="BR641" s="18"/>
      <c r="BS641" s="18"/>
      <c r="BT641" s="18"/>
      <c r="BU641" s="18"/>
      <c r="BV641" s="18"/>
      <c r="BW641" s="18"/>
      <c r="BX641" s="18"/>
      <c r="BY641" s="18"/>
      <c r="BZ641" s="18"/>
      <c r="CA641" s="18"/>
      <c r="CB641" s="18"/>
      <c r="CC641" s="18"/>
      <c r="CD641" s="18"/>
      <c r="CE641" s="18"/>
      <c r="CF641" s="18"/>
      <c r="CG641" s="18"/>
      <c r="CH641" s="18"/>
      <c r="CI641" s="18"/>
      <c r="CJ641" s="18"/>
      <c r="CK641" s="18"/>
      <c r="CL641" s="18"/>
      <c r="CM641" s="18"/>
      <c r="CN641" s="18"/>
      <c r="CO641" s="18"/>
      <c r="CP641" s="18"/>
      <c r="CQ641" s="18"/>
      <c r="CR641" s="18"/>
      <c r="CS641" s="18"/>
      <c r="CT641" s="18"/>
      <c r="CU641" s="18"/>
      <c r="CV641" s="18"/>
      <c r="CW641" s="18"/>
      <c r="CX641" s="18"/>
      <c r="CY641" s="18"/>
      <c r="CZ641" s="18"/>
      <c r="DA641" s="18"/>
      <c r="DB641" s="18"/>
      <c r="DC641" s="18"/>
      <c r="DD641" s="18"/>
      <c r="DE641" s="18"/>
      <c r="DF641" s="18"/>
      <c r="DG641" s="18"/>
      <c r="DH641" s="18"/>
      <c r="DI641" s="18"/>
      <c r="DJ641" s="18"/>
      <c r="DK641" s="18"/>
      <c r="DL641" s="18"/>
      <c r="DM641" s="18"/>
      <c r="DN641" s="18"/>
      <c r="DO641" s="18"/>
      <c r="DP641" s="18"/>
      <c r="DQ641" s="18"/>
      <c r="DR641" s="18"/>
      <c r="DS641" s="18"/>
      <c r="DT641" s="18"/>
      <c r="DU641" s="18"/>
      <c r="DV641" s="18"/>
      <c r="DW641" s="18"/>
      <c r="DX641" s="18"/>
      <c r="DY641" s="18"/>
      <c r="DZ641" s="18"/>
      <c r="EA641" s="18"/>
      <c r="EB641" s="18"/>
      <c r="EC641" s="18"/>
      <c r="ED641" s="18"/>
      <c r="EE641" s="18"/>
      <c r="EF641" s="18"/>
      <c r="EG641" s="18"/>
      <c r="EH641" s="18"/>
      <c r="EI641" s="18"/>
      <c r="EJ641" s="18"/>
      <c r="EK641" s="18"/>
      <c r="EL641" s="18"/>
      <c r="EM641" s="18"/>
      <c r="EN641" s="18"/>
      <c r="EO641" s="18"/>
      <c r="EP641" s="18"/>
      <c r="EQ641" s="18"/>
      <c r="ER641" s="18"/>
      <c r="ES641" s="18"/>
      <c r="ET641" s="18"/>
      <c r="EU641" s="18"/>
      <c r="EV641" s="18"/>
      <c r="EW641" s="18"/>
      <c r="EX641" s="18"/>
      <c r="EY641" s="18"/>
      <c r="EZ641" s="18"/>
      <c r="FA641" s="18"/>
      <c r="FB641" s="18"/>
      <c r="FC641" s="18"/>
      <c r="FD641" s="18"/>
      <c r="FE641" s="18"/>
      <c r="FF641" s="18"/>
      <c r="FG641" s="18"/>
      <c r="FH641" s="18"/>
      <c r="FI641" s="18"/>
      <c r="FJ641" s="18"/>
      <c r="FK641" s="18"/>
      <c r="FL641" s="18"/>
      <c r="FM641" s="18"/>
      <c r="FN641" s="18"/>
      <c r="FO641" s="18"/>
      <c r="FP641" s="18"/>
      <c r="FQ641" s="18"/>
      <c r="FR641" s="18"/>
      <c r="FS641" s="18"/>
      <c r="FT641" s="18"/>
      <c r="FU641" s="18"/>
      <c r="FV641" s="18"/>
      <c r="FW641" s="18"/>
      <c r="FX641" s="18"/>
      <c r="FY641" s="18"/>
      <c r="FZ641" s="18"/>
    </row>
    <row r="642" spans="1:182" ht="15">
      <c r="A642" s="18"/>
      <c r="B642" s="18"/>
      <c r="C642" s="18"/>
      <c r="D642" s="245"/>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c r="AY642" s="18"/>
      <c r="AZ642" s="18"/>
      <c r="BA642" s="18"/>
      <c r="BB642" s="18"/>
      <c r="BC642" s="18"/>
      <c r="BD642" s="18"/>
      <c r="BE642" s="18"/>
      <c r="BF642" s="18"/>
      <c r="BG642" s="18"/>
      <c r="BH642" s="18"/>
      <c r="BI642" s="18"/>
      <c r="BJ642" s="18"/>
      <c r="BK642" s="18"/>
      <c r="BL642" s="18"/>
      <c r="BM642" s="18"/>
      <c r="BN642" s="18"/>
      <c r="BO642" s="18"/>
      <c r="BP642" s="18"/>
      <c r="BQ642" s="18"/>
      <c r="BR642" s="18"/>
      <c r="BS642" s="18"/>
      <c r="BT642" s="18"/>
      <c r="BU642" s="18"/>
      <c r="BV642" s="18"/>
      <c r="BW642" s="18"/>
      <c r="BX642" s="18"/>
      <c r="BY642" s="18"/>
      <c r="BZ642" s="18"/>
      <c r="CA642" s="18"/>
      <c r="CB642" s="18"/>
      <c r="CC642" s="18"/>
      <c r="CD642" s="18"/>
      <c r="CE642" s="18"/>
      <c r="CF642" s="18"/>
      <c r="CG642" s="18"/>
      <c r="CH642" s="18"/>
      <c r="CI642" s="18"/>
      <c r="CJ642" s="18"/>
      <c r="CK642" s="18"/>
      <c r="CL642" s="18"/>
      <c r="CM642" s="18"/>
      <c r="CN642" s="18"/>
      <c r="CO642" s="18"/>
      <c r="CP642" s="18"/>
      <c r="CQ642" s="18"/>
      <c r="CR642" s="18"/>
      <c r="CS642" s="18"/>
      <c r="CT642" s="18"/>
      <c r="CU642" s="18"/>
      <c r="CV642" s="18"/>
      <c r="CW642" s="18"/>
      <c r="CX642" s="18"/>
      <c r="CY642" s="18"/>
      <c r="CZ642" s="18"/>
      <c r="DA642" s="18"/>
      <c r="DB642" s="18"/>
      <c r="DC642" s="18"/>
      <c r="DD642" s="18"/>
      <c r="DE642" s="18"/>
      <c r="DF642" s="18"/>
      <c r="DG642" s="18"/>
      <c r="DH642" s="18"/>
      <c r="DI642" s="18"/>
      <c r="DJ642" s="18"/>
      <c r="DK642" s="18"/>
      <c r="DL642" s="18"/>
      <c r="DM642" s="18"/>
      <c r="DN642" s="18"/>
      <c r="DO642" s="18"/>
      <c r="DP642" s="18"/>
      <c r="DQ642" s="18"/>
      <c r="DR642" s="18"/>
      <c r="DS642" s="18"/>
      <c r="DT642" s="18"/>
      <c r="DU642" s="18"/>
      <c r="DV642" s="18"/>
      <c r="DW642" s="18"/>
      <c r="DX642" s="18"/>
      <c r="DY642" s="18"/>
      <c r="DZ642" s="18"/>
      <c r="EA642" s="18"/>
      <c r="EB642" s="18"/>
      <c r="EC642" s="18"/>
      <c r="ED642" s="18"/>
      <c r="EE642" s="18"/>
      <c r="EF642" s="18"/>
      <c r="EG642" s="18"/>
      <c r="EH642" s="18"/>
      <c r="EI642" s="18"/>
      <c r="EJ642" s="18"/>
      <c r="EK642" s="18"/>
      <c r="EL642" s="18"/>
      <c r="EM642" s="18"/>
      <c r="EN642" s="18"/>
      <c r="EO642" s="18"/>
      <c r="EP642" s="18"/>
      <c r="EQ642" s="18"/>
      <c r="ER642" s="18"/>
      <c r="ES642" s="18"/>
      <c r="ET642" s="18"/>
      <c r="EU642" s="18"/>
      <c r="EV642" s="18"/>
      <c r="EW642" s="18"/>
      <c r="EX642" s="18"/>
      <c r="EY642" s="18"/>
      <c r="EZ642" s="18"/>
      <c r="FA642" s="18"/>
      <c r="FB642" s="18"/>
      <c r="FC642" s="18"/>
      <c r="FD642" s="18"/>
      <c r="FE642" s="18"/>
      <c r="FF642" s="18"/>
      <c r="FG642" s="18"/>
      <c r="FH642" s="18"/>
      <c r="FI642" s="18"/>
      <c r="FJ642" s="18"/>
      <c r="FK642" s="18"/>
      <c r="FL642" s="18"/>
      <c r="FM642" s="18"/>
      <c r="FN642" s="18"/>
      <c r="FO642" s="18"/>
      <c r="FP642" s="18"/>
      <c r="FQ642" s="18"/>
      <c r="FR642" s="18"/>
      <c r="FS642" s="18"/>
      <c r="FT642" s="18"/>
      <c r="FU642" s="18"/>
      <c r="FV642" s="18"/>
      <c r="FW642" s="18"/>
      <c r="FX642" s="18"/>
      <c r="FY642" s="18"/>
      <c r="FZ642" s="18"/>
    </row>
    <row r="643" spans="1:182" ht="15">
      <c r="A643" s="18"/>
      <c r="B643" s="18"/>
      <c r="C643" s="18"/>
      <c r="D643" s="245"/>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c r="AY643" s="18"/>
      <c r="AZ643" s="18"/>
      <c r="BA643" s="18"/>
      <c r="BB643" s="18"/>
      <c r="BC643" s="18"/>
      <c r="BD643" s="18"/>
      <c r="BE643" s="18"/>
      <c r="BF643" s="18"/>
      <c r="BG643" s="18"/>
      <c r="BH643" s="18"/>
      <c r="BI643" s="18"/>
      <c r="BJ643" s="18"/>
      <c r="BK643" s="18"/>
      <c r="BL643" s="18"/>
      <c r="BM643" s="18"/>
      <c r="BN643" s="18"/>
      <c r="BO643" s="18"/>
      <c r="BP643" s="18"/>
      <c r="BQ643" s="18"/>
      <c r="BR643" s="18"/>
      <c r="BS643" s="18"/>
      <c r="BT643" s="18"/>
      <c r="BU643" s="18"/>
      <c r="BV643" s="18"/>
      <c r="BW643" s="18"/>
      <c r="BX643" s="18"/>
      <c r="BY643" s="18"/>
      <c r="BZ643" s="18"/>
      <c r="CA643" s="18"/>
      <c r="CB643" s="18"/>
      <c r="CC643" s="18"/>
      <c r="CD643" s="18"/>
      <c r="CE643" s="18"/>
      <c r="CF643" s="18"/>
      <c r="CG643" s="18"/>
      <c r="CH643" s="18"/>
      <c r="CI643" s="18"/>
      <c r="CJ643" s="18"/>
      <c r="CK643" s="18"/>
      <c r="CL643" s="18"/>
      <c r="CM643" s="18"/>
      <c r="CN643" s="18"/>
      <c r="CO643" s="18"/>
      <c r="CP643" s="18"/>
      <c r="CQ643" s="18"/>
      <c r="CR643" s="18"/>
      <c r="CS643" s="18"/>
      <c r="CT643" s="18"/>
      <c r="CU643" s="18"/>
      <c r="CV643" s="18"/>
      <c r="CW643" s="18"/>
      <c r="CX643" s="18"/>
      <c r="CY643" s="18"/>
      <c r="CZ643" s="18"/>
      <c r="DA643" s="18"/>
      <c r="DB643" s="18"/>
      <c r="DC643" s="18"/>
      <c r="DD643" s="18"/>
      <c r="DE643" s="18"/>
      <c r="DF643" s="18"/>
      <c r="DG643" s="18"/>
      <c r="DH643" s="18"/>
      <c r="DI643" s="18"/>
      <c r="DJ643" s="18"/>
      <c r="DK643" s="18"/>
      <c r="DL643" s="18"/>
      <c r="DM643" s="18"/>
      <c r="DN643" s="18"/>
      <c r="DO643" s="18"/>
      <c r="DP643" s="18"/>
      <c r="DQ643" s="18"/>
      <c r="DR643" s="18"/>
      <c r="DS643" s="18"/>
      <c r="DT643" s="18"/>
      <c r="DU643" s="18"/>
      <c r="DV643" s="18"/>
      <c r="DW643" s="18"/>
      <c r="DX643" s="18"/>
      <c r="DY643" s="18"/>
      <c r="DZ643" s="18"/>
      <c r="EA643" s="18"/>
      <c r="EB643" s="18"/>
      <c r="EC643" s="18"/>
      <c r="ED643" s="18"/>
      <c r="EE643" s="18"/>
      <c r="EF643" s="18"/>
      <c r="EG643" s="18"/>
      <c r="EH643" s="18"/>
      <c r="EI643" s="18"/>
      <c r="EJ643" s="18"/>
      <c r="EK643" s="18"/>
      <c r="EL643" s="18"/>
      <c r="EM643" s="18"/>
      <c r="EN643" s="18"/>
      <c r="EO643" s="18"/>
      <c r="EP643" s="18"/>
      <c r="EQ643" s="18"/>
      <c r="ER643" s="18"/>
      <c r="ES643" s="18"/>
      <c r="ET643" s="18"/>
      <c r="EU643" s="18"/>
      <c r="EV643" s="18"/>
      <c r="EW643" s="18"/>
      <c r="EX643" s="18"/>
      <c r="EY643" s="18"/>
      <c r="EZ643" s="18"/>
      <c r="FA643" s="18"/>
      <c r="FB643" s="18"/>
      <c r="FC643" s="18"/>
      <c r="FD643" s="18"/>
      <c r="FE643" s="18"/>
      <c r="FF643" s="18"/>
      <c r="FG643" s="18"/>
      <c r="FH643" s="18"/>
      <c r="FI643" s="18"/>
      <c r="FJ643" s="18"/>
      <c r="FK643" s="18"/>
      <c r="FL643" s="18"/>
      <c r="FM643" s="18"/>
      <c r="FN643" s="18"/>
      <c r="FO643" s="18"/>
      <c r="FP643" s="18"/>
      <c r="FQ643" s="18"/>
      <c r="FR643" s="18"/>
      <c r="FS643" s="18"/>
      <c r="FT643" s="18"/>
      <c r="FU643" s="18"/>
      <c r="FV643" s="18"/>
      <c r="FW643" s="18"/>
      <c r="FX643" s="18"/>
      <c r="FY643" s="18"/>
      <c r="FZ643" s="18"/>
    </row>
    <row r="644" spans="1:182" ht="15">
      <c r="A644" s="18"/>
      <c r="B644" s="18"/>
      <c r="C644" s="18"/>
      <c r="D644" s="245"/>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c r="AY644" s="18"/>
      <c r="AZ644" s="18"/>
      <c r="BA644" s="18"/>
      <c r="BB644" s="18"/>
      <c r="BC644" s="18"/>
      <c r="BD644" s="18"/>
      <c r="BE644" s="18"/>
      <c r="BF644" s="18"/>
      <c r="BG644" s="18"/>
      <c r="BH644" s="18"/>
      <c r="BI644" s="18"/>
      <c r="BJ644" s="18"/>
      <c r="BK644" s="18"/>
      <c r="BL644" s="18"/>
      <c r="BM644" s="18"/>
      <c r="BN644" s="18"/>
      <c r="BO644" s="18"/>
      <c r="BP644" s="18"/>
      <c r="BQ644" s="18"/>
      <c r="BR644" s="18"/>
      <c r="BS644" s="18"/>
      <c r="BT644" s="18"/>
      <c r="BU644" s="18"/>
      <c r="BV644" s="18"/>
      <c r="BW644" s="18"/>
      <c r="BX644" s="18"/>
      <c r="BY644" s="18"/>
      <c r="BZ644" s="18"/>
      <c r="CA644" s="18"/>
      <c r="CB644" s="18"/>
      <c r="CC644" s="18"/>
      <c r="CD644" s="18"/>
      <c r="CE644" s="18"/>
      <c r="CF644" s="18"/>
      <c r="CG644" s="18"/>
      <c r="CH644" s="18"/>
      <c r="CI644" s="18"/>
      <c r="CJ644" s="18"/>
      <c r="CK644" s="18"/>
      <c r="CL644" s="18"/>
      <c r="CM644" s="18"/>
      <c r="CN644" s="18"/>
      <c r="CO644" s="18"/>
      <c r="CP644" s="18"/>
      <c r="CQ644" s="18"/>
      <c r="CR644" s="18"/>
      <c r="CS644" s="18"/>
      <c r="CT644" s="18"/>
      <c r="CU644" s="18"/>
      <c r="CV644" s="18"/>
      <c r="CW644" s="18"/>
      <c r="CX644" s="18"/>
      <c r="CY644" s="18"/>
      <c r="CZ644" s="18"/>
      <c r="DA644" s="18"/>
      <c r="DB644" s="18"/>
      <c r="DC644" s="18"/>
      <c r="DD644" s="18"/>
      <c r="DE644" s="18"/>
      <c r="DF644" s="18"/>
      <c r="DG644" s="18"/>
      <c r="DH644" s="18"/>
      <c r="DI644" s="18"/>
      <c r="DJ644" s="18"/>
      <c r="DK644" s="18"/>
      <c r="DL644" s="18"/>
      <c r="DM644" s="18"/>
      <c r="DN644" s="18"/>
      <c r="DO644" s="18"/>
      <c r="DP644" s="18"/>
      <c r="DQ644" s="18"/>
      <c r="DR644" s="18"/>
      <c r="DS644" s="18"/>
      <c r="DT644" s="18"/>
      <c r="DU644" s="18"/>
      <c r="DV644" s="18"/>
      <c r="DW644" s="18"/>
      <c r="DX644" s="18"/>
      <c r="DY644" s="18"/>
      <c r="DZ644" s="18"/>
      <c r="EA644" s="18"/>
      <c r="EB644" s="18"/>
      <c r="EC644" s="18"/>
      <c r="ED644" s="18"/>
      <c r="EE644" s="18"/>
      <c r="EF644" s="18"/>
      <c r="EG644" s="18"/>
      <c r="EH644" s="18"/>
      <c r="EI644" s="18"/>
      <c r="EJ644" s="18"/>
      <c r="EK644" s="18"/>
      <c r="EL644" s="18"/>
      <c r="EM644" s="18"/>
      <c r="EN644" s="18"/>
      <c r="EO644" s="18"/>
      <c r="EP644" s="18"/>
      <c r="EQ644" s="18"/>
      <c r="ER644" s="18"/>
      <c r="ES644" s="18"/>
      <c r="ET644" s="18"/>
      <c r="EU644" s="18"/>
      <c r="EV644" s="18"/>
      <c r="EW644" s="18"/>
      <c r="EX644" s="18"/>
      <c r="EY644" s="18"/>
      <c r="EZ644" s="18"/>
      <c r="FA644" s="18"/>
      <c r="FB644" s="18"/>
      <c r="FC644" s="18"/>
      <c r="FD644" s="18"/>
      <c r="FE644" s="18"/>
      <c r="FF644" s="18"/>
      <c r="FG644" s="18"/>
      <c r="FH644" s="18"/>
      <c r="FI644" s="18"/>
      <c r="FJ644" s="18"/>
      <c r="FK644" s="18"/>
      <c r="FL644" s="18"/>
      <c r="FM644" s="18"/>
      <c r="FN644" s="18"/>
      <c r="FO644" s="18"/>
      <c r="FP644" s="18"/>
      <c r="FQ644" s="18"/>
      <c r="FR644" s="18"/>
      <c r="FS644" s="18"/>
      <c r="FT644" s="18"/>
      <c r="FU644" s="18"/>
      <c r="FV644" s="18"/>
      <c r="FW644" s="18"/>
      <c r="FX644" s="18"/>
      <c r="FY644" s="18"/>
      <c r="FZ644" s="18"/>
    </row>
    <row r="645" spans="1:182" ht="15">
      <c r="A645" s="18"/>
      <c r="B645" s="18"/>
      <c r="C645" s="18"/>
      <c r="D645" s="245"/>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8"/>
      <c r="BD645" s="18"/>
      <c r="BE645" s="18"/>
      <c r="BF645" s="18"/>
      <c r="BG645" s="18"/>
      <c r="BH645" s="18"/>
      <c r="BI645" s="18"/>
      <c r="BJ645" s="18"/>
      <c r="BK645" s="18"/>
      <c r="BL645" s="18"/>
      <c r="BM645" s="18"/>
      <c r="BN645" s="18"/>
      <c r="BO645" s="18"/>
      <c r="BP645" s="18"/>
      <c r="BQ645" s="18"/>
      <c r="BR645" s="18"/>
      <c r="BS645" s="18"/>
      <c r="BT645" s="18"/>
      <c r="BU645" s="18"/>
      <c r="BV645" s="18"/>
      <c r="BW645" s="18"/>
      <c r="BX645" s="18"/>
      <c r="BY645" s="18"/>
      <c r="BZ645" s="18"/>
      <c r="CA645" s="18"/>
      <c r="CB645" s="18"/>
      <c r="CC645" s="18"/>
      <c r="CD645" s="18"/>
      <c r="CE645" s="18"/>
      <c r="CF645" s="18"/>
      <c r="CG645" s="18"/>
      <c r="CH645" s="18"/>
      <c r="CI645" s="18"/>
      <c r="CJ645" s="18"/>
      <c r="CK645" s="18"/>
      <c r="CL645" s="18"/>
      <c r="CM645" s="18"/>
      <c r="CN645" s="18"/>
      <c r="CO645" s="18"/>
      <c r="CP645" s="18"/>
      <c r="CQ645" s="18"/>
      <c r="CR645" s="18"/>
      <c r="CS645" s="18"/>
      <c r="CT645" s="18"/>
      <c r="CU645" s="18"/>
      <c r="CV645" s="18"/>
      <c r="CW645" s="18"/>
      <c r="CX645" s="18"/>
      <c r="CY645" s="18"/>
      <c r="CZ645" s="18"/>
      <c r="DA645" s="18"/>
      <c r="DB645" s="18"/>
      <c r="DC645" s="18"/>
      <c r="DD645" s="18"/>
      <c r="DE645" s="18"/>
      <c r="DF645" s="18"/>
      <c r="DG645" s="18"/>
      <c r="DH645" s="18"/>
      <c r="DI645" s="18"/>
      <c r="DJ645" s="18"/>
      <c r="DK645" s="18"/>
      <c r="DL645" s="18"/>
      <c r="DM645" s="18"/>
      <c r="DN645" s="18"/>
      <c r="DO645" s="18"/>
      <c r="DP645" s="18"/>
      <c r="DQ645" s="18"/>
      <c r="DR645" s="18"/>
      <c r="DS645" s="18"/>
      <c r="DT645" s="18"/>
      <c r="DU645" s="18"/>
      <c r="DV645" s="18"/>
      <c r="DW645" s="18"/>
      <c r="DX645" s="18"/>
      <c r="DY645" s="18"/>
      <c r="DZ645" s="18"/>
      <c r="EA645" s="18"/>
      <c r="EB645" s="18"/>
      <c r="EC645" s="18"/>
      <c r="ED645" s="18"/>
      <c r="EE645" s="18"/>
      <c r="EF645" s="18"/>
      <c r="EG645" s="18"/>
      <c r="EH645" s="18"/>
      <c r="EI645" s="18"/>
      <c r="EJ645" s="18"/>
      <c r="EK645" s="18"/>
      <c r="EL645" s="18"/>
      <c r="EM645" s="18"/>
      <c r="EN645" s="18"/>
      <c r="EO645" s="18"/>
      <c r="EP645" s="18"/>
      <c r="EQ645" s="18"/>
      <c r="ER645" s="18"/>
      <c r="ES645" s="18"/>
      <c r="ET645" s="18"/>
      <c r="EU645" s="18"/>
      <c r="EV645" s="18"/>
      <c r="EW645" s="18"/>
      <c r="EX645" s="18"/>
      <c r="EY645" s="18"/>
      <c r="EZ645" s="18"/>
      <c r="FA645" s="18"/>
      <c r="FB645" s="18"/>
      <c r="FC645" s="18"/>
      <c r="FD645" s="18"/>
      <c r="FE645" s="18"/>
      <c r="FF645" s="18"/>
      <c r="FG645" s="18"/>
      <c r="FH645" s="18"/>
      <c r="FI645" s="18"/>
      <c r="FJ645" s="18"/>
      <c r="FK645" s="18"/>
      <c r="FL645" s="18"/>
      <c r="FM645" s="18"/>
      <c r="FN645" s="18"/>
      <c r="FO645" s="18"/>
      <c r="FP645" s="18"/>
      <c r="FQ645" s="18"/>
      <c r="FR645" s="18"/>
      <c r="FS645" s="18"/>
      <c r="FT645" s="18"/>
      <c r="FU645" s="18"/>
      <c r="FV645" s="18"/>
      <c r="FW645" s="18"/>
      <c r="FX645" s="18"/>
      <c r="FY645" s="18"/>
      <c r="FZ645" s="18"/>
    </row>
    <row r="646" spans="1:182" ht="15">
      <c r="A646" s="18"/>
      <c r="B646" s="18"/>
      <c r="C646" s="18"/>
      <c r="D646" s="245"/>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c r="CM646" s="18"/>
      <c r="CN646" s="18"/>
      <c r="CO646" s="18"/>
      <c r="CP646" s="18"/>
      <c r="CQ646" s="18"/>
      <c r="CR646" s="18"/>
      <c r="CS646" s="18"/>
      <c r="CT646" s="18"/>
      <c r="CU646" s="18"/>
      <c r="CV646" s="18"/>
      <c r="CW646" s="18"/>
      <c r="CX646" s="18"/>
      <c r="CY646" s="18"/>
      <c r="CZ646" s="18"/>
      <c r="DA646" s="18"/>
      <c r="DB646" s="18"/>
      <c r="DC646" s="18"/>
      <c r="DD646" s="18"/>
      <c r="DE646" s="18"/>
      <c r="DF646" s="18"/>
      <c r="DG646" s="18"/>
      <c r="DH646" s="18"/>
      <c r="DI646" s="18"/>
      <c r="DJ646" s="18"/>
      <c r="DK646" s="18"/>
      <c r="DL646" s="18"/>
      <c r="DM646" s="18"/>
      <c r="DN646" s="18"/>
      <c r="DO646" s="18"/>
      <c r="DP646" s="18"/>
      <c r="DQ646" s="18"/>
      <c r="DR646" s="18"/>
      <c r="DS646" s="18"/>
      <c r="DT646" s="18"/>
      <c r="DU646" s="18"/>
      <c r="DV646" s="18"/>
      <c r="DW646" s="18"/>
      <c r="DX646" s="18"/>
      <c r="DY646" s="18"/>
      <c r="DZ646" s="18"/>
      <c r="EA646" s="18"/>
      <c r="EB646" s="18"/>
      <c r="EC646" s="18"/>
      <c r="ED646" s="18"/>
      <c r="EE646" s="18"/>
      <c r="EF646" s="18"/>
      <c r="EG646" s="18"/>
      <c r="EH646" s="18"/>
      <c r="EI646" s="18"/>
      <c r="EJ646" s="18"/>
      <c r="EK646" s="18"/>
      <c r="EL646" s="18"/>
      <c r="EM646" s="18"/>
      <c r="EN646" s="18"/>
      <c r="EO646" s="18"/>
      <c r="EP646" s="18"/>
      <c r="EQ646" s="18"/>
      <c r="ER646" s="18"/>
      <c r="ES646" s="18"/>
      <c r="ET646" s="18"/>
      <c r="EU646" s="18"/>
      <c r="EV646" s="18"/>
      <c r="EW646" s="18"/>
      <c r="EX646" s="18"/>
      <c r="EY646" s="18"/>
      <c r="EZ646" s="18"/>
      <c r="FA646" s="18"/>
      <c r="FB646" s="18"/>
      <c r="FC646" s="18"/>
      <c r="FD646" s="18"/>
      <c r="FE646" s="18"/>
      <c r="FF646" s="18"/>
      <c r="FG646" s="18"/>
      <c r="FH646" s="18"/>
      <c r="FI646" s="18"/>
      <c r="FJ646" s="18"/>
      <c r="FK646" s="18"/>
      <c r="FL646" s="18"/>
      <c r="FM646" s="18"/>
      <c r="FN646" s="18"/>
      <c r="FO646" s="18"/>
      <c r="FP646" s="18"/>
      <c r="FQ646" s="18"/>
      <c r="FR646" s="18"/>
      <c r="FS646" s="18"/>
      <c r="FT646" s="18"/>
      <c r="FU646" s="18"/>
      <c r="FV646" s="18"/>
      <c r="FW646" s="18"/>
      <c r="FX646" s="18"/>
      <c r="FY646" s="18"/>
      <c r="FZ646" s="18"/>
    </row>
    <row r="647" spans="1:182" ht="15">
      <c r="A647" s="18"/>
      <c r="B647" s="18"/>
      <c r="C647" s="18"/>
      <c r="D647" s="245"/>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c r="CE647" s="18"/>
      <c r="CF647" s="18"/>
      <c r="CG647" s="18"/>
      <c r="CH647" s="18"/>
      <c r="CI647" s="18"/>
      <c r="CJ647" s="18"/>
      <c r="CK647" s="18"/>
      <c r="CL647" s="18"/>
      <c r="CM647" s="18"/>
      <c r="CN647" s="18"/>
      <c r="CO647" s="18"/>
      <c r="CP647" s="18"/>
      <c r="CQ647" s="18"/>
      <c r="CR647" s="18"/>
      <c r="CS647" s="18"/>
      <c r="CT647" s="18"/>
      <c r="CU647" s="18"/>
      <c r="CV647" s="18"/>
      <c r="CW647" s="18"/>
      <c r="CX647" s="18"/>
      <c r="CY647" s="18"/>
      <c r="CZ647" s="18"/>
      <c r="DA647" s="18"/>
      <c r="DB647" s="18"/>
      <c r="DC647" s="18"/>
      <c r="DD647" s="18"/>
      <c r="DE647" s="18"/>
      <c r="DF647" s="18"/>
      <c r="DG647" s="18"/>
      <c r="DH647" s="18"/>
      <c r="DI647" s="18"/>
      <c r="DJ647" s="18"/>
      <c r="DK647" s="18"/>
      <c r="DL647" s="18"/>
      <c r="DM647" s="18"/>
      <c r="DN647" s="18"/>
      <c r="DO647" s="18"/>
      <c r="DP647" s="18"/>
      <c r="DQ647" s="18"/>
      <c r="DR647" s="18"/>
      <c r="DS647" s="18"/>
      <c r="DT647" s="18"/>
      <c r="DU647" s="18"/>
      <c r="DV647" s="18"/>
      <c r="DW647" s="18"/>
      <c r="DX647" s="18"/>
      <c r="DY647" s="18"/>
      <c r="DZ647" s="18"/>
      <c r="EA647" s="18"/>
      <c r="EB647" s="18"/>
      <c r="EC647" s="18"/>
      <c r="ED647" s="18"/>
      <c r="EE647" s="18"/>
      <c r="EF647" s="18"/>
      <c r="EG647" s="18"/>
      <c r="EH647" s="18"/>
      <c r="EI647" s="18"/>
      <c r="EJ647" s="18"/>
      <c r="EK647" s="18"/>
      <c r="EL647" s="18"/>
      <c r="EM647" s="18"/>
      <c r="EN647" s="18"/>
      <c r="EO647" s="18"/>
      <c r="EP647" s="18"/>
      <c r="EQ647" s="18"/>
      <c r="ER647" s="18"/>
      <c r="ES647" s="18"/>
      <c r="ET647" s="18"/>
      <c r="EU647" s="18"/>
      <c r="EV647" s="18"/>
      <c r="EW647" s="18"/>
      <c r="EX647" s="18"/>
      <c r="EY647" s="18"/>
      <c r="EZ647" s="18"/>
      <c r="FA647" s="18"/>
      <c r="FB647" s="18"/>
      <c r="FC647" s="18"/>
      <c r="FD647" s="18"/>
      <c r="FE647" s="18"/>
      <c r="FF647" s="18"/>
      <c r="FG647" s="18"/>
      <c r="FH647" s="18"/>
      <c r="FI647" s="18"/>
      <c r="FJ647" s="18"/>
      <c r="FK647" s="18"/>
      <c r="FL647" s="18"/>
      <c r="FM647" s="18"/>
      <c r="FN647" s="18"/>
      <c r="FO647" s="18"/>
      <c r="FP647" s="18"/>
      <c r="FQ647" s="18"/>
      <c r="FR647" s="18"/>
      <c r="FS647" s="18"/>
      <c r="FT647" s="18"/>
      <c r="FU647" s="18"/>
      <c r="FV647" s="18"/>
      <c r="FW647" s="18"/>
      <c r="FX647" s="18"/>
      <c r="FY647" s="18"/>
      <c r="FZ647" s="18"/>
    </row>
    <row r="648" spans="1:182" ht="15">
      <c r="A648" s="18"/>
      <c r="B648" s="18"/>
      <c r="C648" s="18"/>
      <c r="D648" s="245"/>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c r="AY648" s="18"/>
      <c r="AZ648" s="18"/>
      <c r="BA648" s="18"/>
      <c r="BB648" s="18"/>
      <c r="BC648" s="18"/>
      <c r="BD648" s="18"/>
      <c r="BE648" s="18"/>
      <c r="BF648" s="18"/>
      <c r="BG648" s="18"/>
      <c r="BH648" s="18"/>
      <c r="BI648" s="18"/>
      <c r="BJ648" s="18"/>
      <c r="BK648" s="18"/>
      <c r="BL648" s="18"/>
      <c r="BM648" s="18"/>
      <c r="BN648" s="18"/>
      <c r="BO648" s="18"/>
      <c r="BP648" s="18"/>
      <c r="BQ648" s="18"/>
      <c r="BR648" s="18"/>
      <c r="BS648" s="18"/>
      <c r="BT648" s="18"/>
      <c r="BU648" s="18"/>
      <c r="BV648" s="18"/>
      <c r="BW648" s="18"/>
      <c r="BX648" s="18"/>
      <c r="BY648" s="18"/>
      <c r="BZ648" s="18"/>
      <c r="CA648" s="18"/>
      <c r="CB648" s="18"/>
      <c r="CC648" s="18"/>
      <c r="CD648" s="18"/>
      <c r="CE648" s="18"/>
      <c r="CF648" s="18"/>
      <c r="CG648" s="18"/>
      <c r="CH648" s="18"/>
      <c r="CI648" s="18"/>
      <c r="CJ648" s="18"/>
      <c r="CK648" s="18"/>
      <c r="CL648" s="18"/>
      <c r="CM648" s="18"/>
      <c r="CN648" s="18"/>
      <c r="CO648" s="18"/>
      <c r="CP648" s="18"/>
      <c r="CQ648" s="18"/>
      <c r="CR648" s="18"/>
      <c r="CS648" s="18"/>
      <c r="CT648" s="18"/>
      <c r="CU648" s="18"/>
      <c r="CV648" s="18"/>
      <c r="CW648" s="18"/>
      <c r="CX648" s="18"/>
      <c r="CY648" s="18"/>
      <c r="CZ648" s="18"/>
      <c r="DA648" s="18"/>
      <c r="DB648" s="18"/>
      <c r="DC648" s="18"/>
      <c r="DD648" s="18"/>
      <c r="DE648" s="18"/>
      <c r="DF648" s="18"/>
      <c r="DG648" s="18"/>
      <c r="DH648" s="18"/>
      <c r="DI648" s="18"/>
      <c r="DJ648" s="18"/>
      <c r="DK648" s="18"/>
      <c r="DL648" s="18"/>
      <c r="DM648" s="18"/>
      <c r="DN648" s="18"/>
      <c r="DO648" s="18"/>
      <c r="DP648" s="18"/>
      <c r="DQ648" s="18"/>
      <c r="DR648" s="18"/>
      <c r="DS648" s="18"/>
      <c r="DT648" s="18"/>
      <c r="DU648" s="18"/>
      <c r="DV648" s="18"/>
      <c r="DW648" s="18"/>
      <c r="DX648" s="18"/>
      <c r="DY648" s="18"/>
      <c r="DZ648" s="18"/>
      <c r="EA648" s="18"/>
      <c r="EB648" s="18"/>
      <c r="EC648" s="18"/>
      <c r="ED648" s="18"/>
      <c r="EE648" s="18"/>
      <c r="EF648" s="18"/>
      <c r="EG648" s="18"/>
      <c r="EH648" s="18"/>
      <c r="EI648" s="18"/>
      <c r="EJ648" s="18"/>
      <c r="EK648" s="18"/>
      <c r="EL648" s="18"/>
      <c r="EM648" s="18"/>
      <c r="EN648" s="18"/>
      <c r="EO648" s="18"/>
      <c r="EP648" s="18"/>
      <c r="EQ648" s="18"/>
      <c r="ER648" s="18"/>
      <c r="ES648" s="18"/>
      <c r="ET648" s="18"/>
      <c r="EU648" s="18"/>
      <c r="EV648" s="18"/>
      <c r="EW648" s="18"/>
      <c r="EX648" s="18"/>
      <c r="EY648" s="18"/>
      <c r="EZ648" s="18"/>
      <c r="FA648" s="18"/>
      <c r="FB648" s="18"/>
      <c r="FC648" s="18"/>
      <c r="FD648" s="18"/>
      <c r="FE648" s="18"/>
      <c r="FF648" s="18"/>
      <c r="FG648" s="18"/>
      <c r="FH648" s="18"/>
      <c r="FI648" s="18"/>
      <c r="FJ648" s="18"/>
      <c r="FK648" s="18"/>
      <c r="FL648" s="18"/>
      <c r="FM648" s="18"/>
      <c r="FN648" s="18"/>
      <c r="FO648" s="18"/>
      <c r="FP648" s="18"/>
      <c r="FQ648" s="18"/>
      <c r="FR648" s="18"/>
      <c r="FS648" s="18"/>
      <c r="FT648" s="18"/>
      <c r="FU648" s="18"/>
      <c r="FV648" s="18"/>
      <c r="FW648" s="18"/>
      <c r="FX648" s="18"/>
      <c r="FY648" s="18"/>
      <c r="FZ648" s="18"/>
    </row>
    <row r="649" spans="1:182" ht="15">
      <c r="A649" s="18"/>
      <c r="B649" s="18"/>
      <c r="C649" s="18"/>
      <c r="D649" s="245"/>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18"/>
      <c r="BI649" s="18"/>
      <c r="BJ649" s="18"/>
      <c r="BK649" s="18"/>
      <c r="BL649" s="18"/>
      <c r="BM649" s="18"/>
      <c r="BN649" s="18"/>
      <c r="BO649" s="18"/>
      <c r="BP649" s="18"/>
      <c r="BQ649" s="18"/>
      <c r="BR649" s="18"/>
      <c r="BS649" s="18"/>
      <c r="BT649" s="18"/>
      <c r="BU649" s="18"/>
      <c r="BV649" s="18"/>
      <c r="BW649" s="18"/>
      <c r="BX649" s="18"/>
      <c r="BY649" s="18"/>
      <c r="BZ649" s="18"/>
      <c r="CA649" s="18"/>
      <c r="CB649" s="18"/>
      <c r="CC649" s="18"/>
      <c r="CD649" s="18"/>
      <c r="CE649" s="18"/>
      <c r="CF649" s="18"/>
      <c r="CG649" s="18"/>
      <c r="CH649" s="18"/>
      <c r="CI649" s="18"/>
      <c r="CJ649" s="18"/>
      <c r="CK649" s="18"/>
      <c r="CL649" s="18"/>
      <c r="CM649" s="18"/>
      <c r="CN649" s="18"/>
      <c r="CO649" s="18"/>
      <c r="CP649" s="18"/>
      <c r="CQ649" s="18"/>
      <c r="CR649" s="18"/>
      <c r="CS649" s="18"/>
      <c r="CT649" s="18"/>
      <c r="CU649" s="18"/>
      <c r="CV649" s="18"/>
      <c r="CW649" s="18"/>
      <c r="CX649" s="18"/>
      <c r="CY649" s="18"/>
      <c r="CZ649" s="18"/>
      <c r="DA649" s="18"/>
      <c r="DB649" s="18"/>
      <c r="DC649" s="18"/>
      <c r="DD649" s="18"/>
      <c r="DE649" s="18"/>
      <c r="DF649" s="18"/>
      <c r="DG649" s="18"/>
      <c r="DH649" s="18"/>
      <c r="DI649" s="18"/>
      <c r="DJ649" s="18"/>
      <c r="DK649" s="18"/>
      <c r="DL649" s="18"/>
      <c r="DM649" s="18"/>
      <c r="DN649" s="18"/>
      <c r="DO649" s="18"/>
      <c r="DP649" s="18"/>
      <c r="DQ649" s="18"/>
      <c r="DR649" s="18"/>
      <c r="DS649" s="18"/>
      <c r="DT649" s="18"/>
      <c r="DU649" s="18"/>
      <c r="DV649" s="18"/>
      <c r="DW649" s="18"/>
      <c r="DX649" s="18"/>
      <c r="DY649" s="18"/>
      <c r="DZ649" s="18"/>
      <c r="EA649" s="18"/>
      <c r="EB649" s="18"/>
      <c r="EC649" s="18"/>
      <c r="ED649" s="18"/>
      <c r="EE649" s="18"/>
      <c r="EF649" s="18"/>
      <c r="EG649" s="18"/>
      <c r="EH649" s="18"/>
      <c r="EI649" s="18"/>
      <c r="EJ649" s="18"/>
      <c r="EK649" s="18"/>
      <c r="EL649" s="18"/>
      <c r="EM649" s="18"/>
      <c r="EN649" s="18"/>
      <c r="EO649" s="18"/>
      <c r="EP649" s="18"/>
      <c r="EQ649" s="18"/>
      <c r="ER649" s="18"/>
      <c r="ES649" s="18"/>
      <c r="ET649" s="18"/>
      <c r="EU649" s="18"/>
      <c r="EV649" s="18"/>
      <c r="EW649" s="18"/>
      <c r="EX649" s="18"/>
      <c r="EY649" s="18"/>
      <c r="EZ649" s="18"/>
      <c r="FA649" s="18"/>
      <c r="FB649" s="18"/>
      <c r="FC649" s="18"/>
      <c r="FD649" s="18"/>
      <c r="FE649" s="18"/>
      <c r="FF649" s="18"/>
      <c r="FG649" s="18"/>
      <c r="FH649" s="18"/>
      <c r="FI649" s="18"/>
      <c r="FJ649" s="18"/>
      <c r="FK649" s="18"/>
      <c r="FL649" s="18"/>
      <c r="FM649" s="18"/>
      <c r="FN649" s="18"/>
      <c r="FO649" s="18"/>
      <c r="FP649" s="18"/>
      <c r="FQ649" s="18"/>
      <c r="FR649" s="18"/>
      <c r="FS649" s="18"/>
      <c r="FT649" s="18"/>
      <c r="FU649" s="18"/>
      <c r="FV649" s="18"/>
      <c r="FW649" s="18"/>
      <c r="FX649" s="18"/>
      <c r="FY649" s="18"/>
      <c r="FZ649" s="18"/>
    </row>
    <row r="650" spans="1:182" ht="15">
      <c r="A650" s="18"/>
      <c r="B650" s="18"/>
      <c r="C650" s="18"/>
      <c r="D650" s="245"/>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8"/>
      <c r="CC650" s="18"/>
      <c r="CD650" s="18"/>
      <c r="CE650" s="18"/>
      <c r="CF650" s="18"/>
      <c r="CG650" s="18"/>
      <c r="CH650" s="18"/>
      <c r="CI650" s="18"/>
      <c r="CJ650" s="18"/>
      <c r="CK650" s="18"/>
      <c r="CL650" s="18"/>
      <c r="CM650" s="18"/>
      <c r="CN650" s="18"/>
      <c r="CO650" s="18"/>
      <c r="CP650" s="18"/>
      <c r="CQ650" s="18"/>
      <c r="CR650" s="18"/>
      <c r="CS650" s="18"/>
      <c r="CT650" s="18"/>
      <c r="CU650" s="18"/>
      <c r="CV650" s="18"/>
      <c r="CW650" s="18"/>
      <c r="CX650" s="18"/>
      <c r="CY650" s="18"/>
      <c r="CZ650" s="18"/>
      <c r="DA650" s="18"/>
      <c r="DB650" s="18"/>
      <c r="DC650" s="18"/>
      <c r="DD650" s="18"/>
      <c r="DE650" s="18"/>
      <c r="DF650" s="18"/>
      <c r="DG650" s="18"/>
      <c r="DH650" s="18"/>
      <c r="DI650" s="18"/>
      <c r="DJ650" s="18"/>
      <c r="DK650" s="18"/>
      <c r="DL650" s="18"/>
      <c r="DM650" s="18"/>
      <c r="DN650" s="18"/>
      <c r="DO650" s="18"/>
      <c r="DP650" s="18"/>
      <c r="DQ650" s="18"/>
      <c r="DR650" s="18"/>
      <c r="DS650" s="18"/>
      <c r="DT650" s="18"/>
      <c r="DU650" s="18"/>
      <c r="DV650" s="18"/>
      <c r="DW650" s="18"/>
      <c r="DX650" s="18"/>
      <c r="DY650" s="18"/>
      <c r="DZ650" s="18"/>
      <c r="EA650" s="18"/>
      <c r="EB650" s="18"/>
      <c r="EC650" s="18"/>
      <c r="ED650" s="18"/>
      <c r="EE650" s="18"/>
      <c r="EF650" s="18"/>
      <c r="EG650" s="18"/>
      <c r="EH650" s="18"/>
      <c r="EI650" s="18"/>
      <c r="EJ650" s="18"/>
      <c r="EK650" s="18"/>
      <c r="EL650" s="18"/>
      <c r="EM650" s="18"/>
      <c r="EN650" s="18"/>
      <c r="EO650" s="18"/>
      <c r="EP650" s="18"/>
      <c r="EQ650" s="18"/>
      <c r="ER650" s="18"/>
      <c r="ES650" s="18"/>
      <c r="ET650" s="18"/>
      <c r="EU650" s="18"/>
      <c r="EV650" s="18"/>
      <c r="EW650" s="18"/>
      <c r="EX650" s="18"/>
      <c r="EY650" s="18"/>
      <c r="EZ650" s="18"/>
      <c r="FA650" s="18"/>
      <c r="FB650" s="18"/>
      <c r="FC650" s="18"/>
      <c r="FD650" s="18"/>
      <c r="FE650" s="18"/>
      <c r="FF650" s="18"/>
      <c r="FG650" s="18"/>
      <c r="FH650" s="18"/>
      <c r="FI650" s="18"/>
      <c r="FJ650" s="18"/>
      <c r="FK650" s="18"/>
      <c r="FL650" s="18"/>
      <c r="FM650" s="18"/>
      <c r="FN650" s="18"/>
      <c r="FO650" s="18"/>
      <c r="FP650" s="18"/>
      <c r="FQ650" s="18"/>
      <c r="FR650" s="18"/>
      <c r="FS650" s="18"/>
      <c r="FT650" s="18"/>
      <c r="FU650" s="18"/>
      <c r="FV650" s="18"/>
      <c r="FW650" s="18"/>
      <c r="FX650" s="18"/>
      <c r="FY650" s="18"/>
      <c r="FZ650" s="18"/>
    </row>
    <row r="651" spans="1:182" ht="15">
      <c r="A651" s="18"/>
      <c r="B651" s="18"/>
      <c r="C651" s="18"/>
      <c r="D651" s="245"/>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18"/>
      <c r="BI651" s="18"/>
      <c r="BJ651" s="18"/>
      <c r="BK651" s="18"/>
      <c r="BL651" s="18"/>
      <c r="BM651" s="18"/>
      <c r="BN651" s="18"/>
      <c r="BO651" s="18"/>
      <c r="BP651" s="18"/>
      <c r="BQ651" s="18"/>
      <c r="BR651" s="18"/>
      <c r="BS651" s="18"/>
      <c r="BT651" s="18"/>
      <c r="BU651" s="18"/>
      <c r="BV651" s="18"/>
      <c r="BW651" s="18"/>
      <c r="BX651" s="18"/>
      <c r="BY651" s="18"/>
      <c r="BZ651" s="18"/>
      <c r="CA651" s="18"/>
      <c r="CB651" s="18"/>
      <c r="CC651" s="18"/>
      <c r="CD651" s="18"/>
      <c r="CE651" s="18"/>
      <c r="CF651" s="18"/>
      <c r="CG651" s="18"/>
      <c r="CH651" s="18"/>
      <c r="CI651" s="18"/>
      <c r="CJ651" s="18"/>
      <c r="CK651" s="18"/>
      <c r="CL651" s="18"/>
      <c r="CM651" s="18"/>
      <c r="CN651" s="18"/>
      <c r="CO651" s="18"/>
      <c r="CP651" s="18"/>
      <c r="CQ651" s="18"/>
      <c r="CR651" s="18"/>
      <c r="CS651" s="18"/>
      <c r="CT651" s="18"/>
      <c r="CU651" s="18"/>
      <c r="CV651" s="18"/>
      <c r="CW651" s="18"/>
      <c r="CX651" s="18"/>
      <c r="CY651" s="18"/>
      <c r="CZ651" s="18"/>
      <c r="DA651" s="18"/>
      <c r="DB651" s="18"/>
      <c r="DC651" s="18"/>
      <c r="DD651" s="18"/>
      <c r="DE651" s="18"/>
      <c r="DF651" s="18"/>
      <c r="DG651" s="18"/>
      <c r="DH651" s="18"/>
      <c r="DI651" s="18"/>
      <c r="DJ651" s="18"/>
      <c r="DK651" s="18"/>
      <c r="DL651" s="18"/>
      <c r="DM651" s="18"/>
      <c r="DN651" s="18"/>
      <c r="DO651" s="18"/>
      <c r="DP651" s="18"/>
      <c r="DQ651" s="18"/>
      <c r="DR651" s="18"/>
      <c r="DS651" s="18"/>
      <c r="DT651" s="18"/>
      <c r="DU651" s="18"/>
      <c r="DV651" s="18"/>
      <c r="DW651" s="18"/>
      <c r="DX651" s="18"/>
      <c r="DY651" s="18"/>
      <c r="DZ651" s="18"/>
      <c r="EA651" s="18"/>
      <c r="EB651" s="18"/>
      <c r="EC651" s="18"/>
      <c r="ED651" s="18"/>
      <c r="EE651" s="18"/>
      <c r="EF651" s="18"/>
      <c r="EG651" s="18"/>
      <c r="EH651" s="18"/>
      <c r="EI651" s="18"/>
      <c r="EJ651" s="18"/>
      <c r="EK651" s="18"/>
      <c r="EL651" s="18"/>
      <c r="EM651" s="18"/>
      <c r="EN651" s="18"/>
      <c r="EO651" s="18"/>
      <c r="EP651" s="18"/>
      <c r="EQ651" s="18"/>
      <c r="ER651" s="18"/>
      <c r="ES651" s="18"/>
      <c r="ET651" s="18"/>
      <c r="EU651" s="18"/>
      <c r="EV651" s="18"/>
      <c r="EW651" s="18"/>
      <c r="EX651" s="18"/>
      <c r="EY651" s="18"/>
      <c r="EZ651" s="18"/>
      <c r="FA651" s="18"/>
      <c r="FB651" s="18"/>
      <c r="FC651" s="18"/>
      <c r="FD651" s="18"/>
      <c r="FE651" s="18"/>
      <c r="FF651" s="18"/>
      <c r="FG651" s="18"/>
      <c r="FH651" s="18"/>
      <c r="FI651" s="18"/>
      <c r="FJ651" s="18"/>
      <c r="FK651" s="18"/>
      <c r="FL651" s="18"/>
      <c r="FM651" s="18"/>
      <c r="FN651" s="18"/>
      <c r="FO651" s="18"/>
      <c r="FP651" s="18"/>
      <c r="FQ651" s="18"/>
      <c r="FR651" s="18"/>
      <c r="FS651" s="18"/>
      <c r="FT651" s="18"/>
      <c r="FU651" s="18"/>
      <c r="FV651" s="18"/>
      <c r="FW651" s="18"/>
      <c r="FX651" s="18"/>
      <c r="FY651" s="18"/>
      <c r="FZ651" s="18"/>
    </row>
    <row r="652" spans="1:182" ht="15">
      <c r="A652" s="18"/>
      <c r="B652" s="18"/>
      <c r="C652" s="18"/>
      <c r="D652" s="245"/>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c r="CM652" s="18"/>
      <c r="CN652" s="18"/>
      <c r="CO652" s="18"/>
      <c r="CP652" s="18"/>
      <c r="CQ652" s="18"/>
      <c r="CR652" s="18"/>
      <c r="CS652" s="18"/>
      <c r="CT652" s="18"/>
      <c r="CU652" s="18"/>
      <c r="CV652" s="18"/>
      <c r="CW652" s="18"/>
      <c r="CX652" s="18"/>
      <c r="CY652" s="18"/>
      <c r="CZ652" s="18"/>
      <c r="DA652" s="18"/>
      <c r="DB652" s="18"/>
      <c r="DC652" s="18"/>
      <c r="DD652" s="18"/>
      <c r="DE652" s="18"/>
      <c r="DF652" s="18"/>
      <c r="DG652" s="18"/>
      <c r="DH652" s="18"/>
      <c r="DI652" s="18"/>
      <c r="DJ652" s="18"/>
      <c r="DK652" s="18"/>
      <c r="DL652" s="18"/>
      <c r="DM652" s="18"/>
      <c r="DN652" s="18"/>
      <c r="DO652" s="18"/>
      <c r="DP652" s="18"/>
      <c r="DQ652" s="18"/>
      <c r="DR652" s="18"/>
      <c r="DS652" s="18"/>
      <c r="DT652" s="18"/>
      <c r="DU652" s="18"/>
      <c r="DV652" s="18"/>
      <c r="DW652" s="18"/>
      <c r="DX652" s="18"/>
      <c r="DY652" s="18"/>
      <c r="DZ652" s="18"/>
      <c r="EA652" s="18"/>
      <c r="EB652" s="18"/>
      <c r="EC652" s="18"/>
      <c r="ED652" s="18"/>
      <c r="EE652" s="18"/>
      <c r="EF652" s="18"/>
      <c r="EG652" s="18"/>
      <c r="EH652" s="18"/>
      <c r="EI652" s="18"/>
      <c r="EJ652" s="18"/>
      <c r="EK652" s="18"/>
      <c r="EL652" s="18"/>
      <c r="EM652" s="18"/>
      <c r="EN652" s="18"/>
      <c r="EO652" s="18"/>
      <c r="EP652" s="18"/>
      <c r="EQ652" s="18"/>
      <c r="ER652" s="18"/>
      <c r="ES652" s="18"/>
      <c r="ET652" s="18"/>
      <c r="EU652" s="18"/>
      <c r="EV652" s="18"/>
      <c r="EW652" s="18"/>
      <c r="EX652" s="18"/>
      <c r="EY652" s="18"/>
      <c r="EZ652" s="18"/>
      <c r="FA652" s="18"/>
      <c r="FB652" s="18"/>
      <c r="FC652" s="18"/>
      <c r="FD652" s="18"/>
      <c r="FE652" s="18"/>
      <c r="FF652" s="18"/>
      <c r="FG652" s="18"/>
      <c r="FH652" s="18"/>
      <c r="FI652" s="18"/>
      <c r="FJ652" s="18"/>
      <c r="FK652" s="18"/>
      <c r="FL652" s="18"/>
      <c r="FM652" s="18"/>
      <c r="FN652" s="18"/>
      <c r="FO652" s="18"/>
      <c r="FP652" s="18"/>
      <c r="FQ652" s="18"/>
      <c r="FR652" s="18"/>
      <c r="FS652" s="18"/>
      <c r="FT652" s="18"/>
      <c r="FU652" s="18"/>
      <c r="FV652" s="18"/>
      <c r="FW652" s="18"/>
      <c r="FX652" s="18"/>
      <c r="FY652" s="18"/>
      <c r="FZ652" s="18"/>
    </row>
    <row r="653" spans="1:182" ht="15">
      <c r="A653" s="18"/>
      <c r="B653" s="18"/>
      <c r="C653" s="18"/>
      <c r="D653" s="245"/>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c r="AY653" s="18"/>
      <c r="AZ653" s="18"/>
      <c r="BA653" s="18"/>
      <c r="BB653" s="18"/>
      <c r="BC653" s="18"/>
      <c r="BD653" s="18"/>
      <c r="BE653" s="18"/>
      <c r="BF653" s="18"/>
      <c r="BG653" s="18"/>
      <c r="BH653" s="18"/>
      <c r="BI653" s="18"/>
      <c r="BJ653" s="18"/>
      <c r="BK653" s="18"/>
      <c r="BL653" s="18"/>
      <c r="BM653" s="18"/>
      <c r="BN653" s="18"/>
      <c r="BO653" s="18"/>
      <c r="BP653" s="18"/>
      <c r="BQ653" s="18"/>
      <c r="BR653" s="18"/>
      <c r="BS653" s="18"/>
      <c r="BT653" s="18"/>
      <c r="BU653" s="18"/>
      <c r="BV653" s="18"/>
      <c r="BW653" s="18"/>
      <c r="BX653" s="18"/>
      <c r="BY653" s="18"/>
      <c r="BZ653" s="18"/>
      <c r="CA653" s="18"/>
      <c r="CB653" s="18"/>
      <c r="CC653" s="18"/>
      <c r="CD653" s="18"/>
      <c r="CE653" s="18"/>
      <c r="CF653" s="18"/>
      <c r="CG653" s="18"/>
      <c r="CH653" s="18"/>
      <c r="CI653" s="18"/>
      <c r="CJ653" s="18"/>
      <c r="CK653" s="18"/>
      <c r="CL653" s="18"/>
      <c r="CM653" s="18"/>
      <c r="CN653" s="18"/>
      <c r="CO653" s="18"/>
      <c r="CP653" s="18"/>
      <c r="CQ653" s="18"/>
      <c r="CR653" s="18"/>
      <c r="CS653" s="18"/>
      <c r="CT653" s="18"/>
      <c r="CU653" s="18"/>
      <c r="CV653" s="18"/>
      <c r="CW653" s="18"/>
      <c r="CX653" s="18"/>
      <c r="CY653" s="18"/>
      <c r="CZ653" s="18"/>
      <c r="DA653" s="18"/>
      <c r="DB653" s="18"/>
      <c r="DC653" s="18"/>
      <c r="DD653" s="18"/>
      <c r="DE653" s="18"/>
      <c r="DF653" s="18"/>
      <c r="DG653" s="18"/>
      <c r="DH653" s="18"/>
      <c r="DI653" s="18"/>
      <c r="DJ653" s="18"/>
      <c r="DK653" s="18"/>
      <c r="DL653" s="18"/>
      <c r="DM653" s="18"/>
      <c r="DN653" s="18"/>
      <c r="DO653" s="18"/>
      <c r="DP653" s="18"/>
      <c r="DQ653" s="18"/>
      <c r="DR653" s="18"/>
      <c r="DS653" s="18"/>
      <c r="DT653" s="18"/>
      <c r="DU653" s="18"/>
      <c r="DV653" s="18"/>
      <c r="DW653" s="18"/>
      <c r="DX653" s="18"/>
      <c r="DY653" s="18"/>
      <c r="DZ653" s="18"/>
      <c r="EA653" s="18"/>
      <c r="EB653" s="18"/>
      <c r="EC653" s="18"/>
      <c r="ED653" s="18"/>
      <c r="EE653" s="18"/>
      <c r="EF653" s="18"/>
      <c r="EG653" s="18"/>
      <c r="EH653" s="18"/>
      <c r="EI653" s="18"/>
      <c r="EJ653" s="18"/>
      <c r="EK653" s="18"/>
      <c r="EL653" s="18"/>
      <c r="EM653" s="18"/>
      <c r="EN653" s="18"/>
      <c r="EO653" s="18"/>
      <c r="EP653" s="18"/>
      <c r="EQ653" s="18"/>
      <c r="ER653" s="18"/>
      <c r="ES653" s="18"/>
      <c r="ET653" s="18"/>
      <c r="EU653" s="18"/>
      <c r="EV653" s="18"/>
      <c r="EW653" s="18"/>
      <c r="EX653" s="18"/>
      <c r="EY653" s="18"/>
      <c r="EZ653" s="18"/>
      <c r="FA653" s="18"/>
      <c r="FB653" s="18"/>
      <c r="FC653" s="18"/>
      <c r="FD653" s="18"/>
      <c r="FE653" s="18"/>
      <c r="FF653" s="18"/>
      <c r="FG653" s="18"/>
      <c r="FH653" s="18"/>
      <c r="FI653" s="18"/>
      <c r="FJ653" s="18"/>
      <c r="FK653" s="18"/>
      <c r="FL653" s="18"/>
      <c r="FM653" s="18"/>
      <c r="FN653" s="18"/>
      <c r="FO653" s="18"/>
      <c r="FP653" s="18"/>
      <c r="FQ653" s="18"/>
      <c r="FR653" s="18"/>
      <c r="FS653" s="18"/>
      <c r="FT653" s="18"/>
      <c r="FU653" s="18"/>
      <c r="FV653" s="18"/>
      <c r="FW653" s="18"/>
      <c r="FX653" s="18"/>
      <c r="FY653" s="18"/>
      <c r="FZ653" s="18"/>
    </row>
    <row r="654" spans="1:182" ht="15">
      <c r="A654" s="18"/>
      <c r="B654" s="18"/>
      <c r="C654" s="18"/>
      <c r="D654" s="245"/>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18"/>
      <c r="BI654" s="18"/>
      <c r="BJ654" s="18"/>
      <c r="BK654" s="18"/>
      <c r="BL654" s="18"/>
      <c r="BM654" s="18"/>
      <c r="BN654" s="18"/>
      <c r="BO654" s="18"/>
      <c r="BP654" s="18"/>
      <c r="BQ654" s="18"/>
      <c r="BR654" s="18"/>
      <c r="BS654" s="18"/>
      <c r="BT654" s="18"/>
      <c r="BU654" s="18"/>
      <c r="BV654" s="18"/>
      <c r="BW654" s="18"/>
      <c r="BX654" s="18"/>
      <c r="BY654" s="18"/>
      <c r="BZ654" s="18"/>
      <c r="CA654" s="18"/>
      <c r="CB654" s="18"/>
      <c r="CC654" s="18"/>
      <c r="CD654" s="18"/>
      <c r="CE654" s="18"/>
      <c r="CF654" s="18"/>
      <c r="CG654" s="18"/>
      <c r="CH654" s="18"/>
      <c r="CI654" s="18"/>
      <c r="CJ654" s="18"/>
      <c r="CK654" s="18"/>
      <c r="CL654" s="18"/>
      <c r="CM654" s="18"/>
      <c r="CN654" s="18"/>
      <c r="CO654" s="18"/>
      <c r="CP654" s="18"/>
      <c r="CQ654" s="18"/>
      <c r="CR654" s="18"/>
      <c r="CS654" s="18"/>
      <c r="CT654" s="18"/>
      <c r="CU654" s="18"/>
      <c r="CV654" s="18"/>
      <c r="CW654" s="18"/>
      <c r="CX654" s="18"/>
      <c r="CY654" s="18"/>
      <c r="CZ654" s="18"/>
      <c r="DA654" s="18"/>
      <c r="DB654" s="18"/>
      <c r="DC654" s="18"/>
      <c r="DD654" s="18"/>
      <c r="DE654" s="18"/>
      <c r="DF654" s="18"/>
      <c r="DG654" s="18"/>
      <c r="DH654" s="18"/>
      <c r="DI654" s="18"/>
      <c r="DJ654" s="18"/>
      <c r="DK654" s="18"/>
      <c r="DL654" s="18"/>
      <c r="DM654" s="18"/>
      <c r="DN654" s="18"/>
      <c r="DO654" s="18"/>
      <c r="DP654" s="18"/>
      <c r="DQ654" s="18"/>
      <c r="DR654" s="18"/>
      <c r="DS654" s="18"/>
      <c r="DT654" s="18"/>
      <c r="DU654" s="18"/>
      <c r="DV654" s="18"/>
      <c r="DW654" s="18"/>
      <c r="DX654" s="18"/>
      <c r="DY654" s="18"/>
      <c r="DZ654" s="18"/>
      <c r="EA654" s="18"/>
      <c r="EB654" s="18"/>
      <c r="EC654" s="18"/>
      <c r="ED654" s="18"/>
      <c r="EE654" s="18"/>
      <c r="EF654" s="18"/>
      <c r="EG654" s="18"/>
      <c r="EH654" s="18"/>
      <c r="EI654" s="18"/>
      <c r="EJ654" s="18"/>
      <c r="EK654" s="18"/>
      <c r="EL654" s="18"/>
      <c r="EM654" s="18"/>
      <c r="EN654" s="18"/>
      <c r="EO654" s="18"/>
      <c r="EP654" s="18"/>
      <c r="EQ654" s="18"/>
      <c r="ER654" s="18"/>
      <c r="ES654" s="18"/>
      <c r="ET654" s="18"/>
      <c r="EU654" s="18"/>
      <c r="EV654" s="18"/>
      <c r="EW654" s="18"/>
      <c r="EX654" s="18"/>
      <c r="EY654" s="18"/>
      <c r="EZ654" s="18"/>
      <c r="FA654" s="18"/>
      <c r="FB654" s="18"/>
      <c r="FC654" s="18"/>
      <c r="FD654" s="18"/>
      <c r="FE654" s="18"/>
      <c r="FF654" s="18"/>
      <c r="FG654" s="18"/>
      <c r="FH654" s="18"/>
      <c r="FI654" s="18"/>
      <c r="FJ654" s="18"/>
      <c r="FK654" s="18"/>
      <c r="FL654" s="18"/>
      <c r="FM654" s="18"/>
      <c r="FN654" s="18"/>
      <c r="FO654" s="18"/>
      <c r="FP654" s="18"/>
      <c r="FQ654" s="18"/>
      <c r="FR654" s="18"/>
      <c r="FS654" s="18"/>
      <c r="FT654" s="18"/>
      <c r="FU654" s="18"/>
      <c r="FV654" s="18"/>
      <c r="FW654" s="18"/>
      <c r="FX654" s="18"/>
      <c r="FY654" s="18"/>
      <c r="FZ654" s="18"/>
    </row>
    <row r="655" spans="1:182" ht="15">
      <c r="A655" s="18"/>
      <c r="B655" s="18"/>
      <c r="C655" s="18"/>
      <c r="D655" s="245"/>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18"/>
      <c r="BI655" s="18"/>
      <c r="BJ655" s="18"/>
      <c r="BK655" s="18"/>
      <c r="BL655" s="18"/>
      <c r="BM655" s="18"/>
      <c r="BN655" s="18"/>
      <c r="BO655" s="18"/>
      <c r="BP655" s="18"/>
      <c r="BQ655" s="18"/>
      <c r="BR655" s="18"/>
      <c r="BS655" s="18"/>
      <c r="BT655" s="18"/>
      <c r="BU655" s="18"/>
      <c r="BV655" s="18"/>
      <c r="BW655" s="18"/>
      <c r="BX655" s="18"/>
      <c r="BY655" s="18"/>
      <c r="BZ655" s="18"/>
      <c r="CA655" s="18"/>
      <c r="CB655" s="18"/>
      <c r="CC655" s="18"/>
      <c r="CD655" s="18"/>
      <c r="CE655" s="18"/>
      <c r="CF655" s="18"/>
      <c r="CG655" s="18"/>
      <c r="CH655" s="18"/>
      <c r="CI655" s="18"/>
      <c r="CJ655" s="18"/>
      <c r="CK655" s="18"/>
      <c r="CL655" s="18"/>
      <c r="CM655" s="18"/>
      <c r="CN655" s="18"/>
      <c r="CO655" s="18"/>
      <c r="CP655" s="18"/>
      <c r="CQ655" s="18"/>
      <c r="CR655" s="18"/>
      <c r="CS655" s="18"/>
      <c r="CT655" s="18"/>
      <c r="CU655" s="18"/>
      <c r="CV655" s="18"/>
      <c r="CW655" s="18"/>
      <c r="CX655" s="18"/>
      <c r="CY655" s="18"/>
      <c r="CZ655" s="18"/>
      <c r="DA655" s="18"/>
      <c r="DB655" s="18"/>
      <c r="DC655" s="18"/>
      <c r="DD655" s="18"/>
      <c r="DE655" s="18"/>
      <c r="DF655" s="18"/>
      <c r="DG655" s="18"/>
      <c r="DH655" s="18"/>
      <c r="DI655" s="18"/>
      <c r="DJ655" s="18"/>
      <c r="DK655" s="18"/>
      <c r="DL655" s="18"/>
      <c r="DM655" s="18"/>
      <c r="DN655" s="18"/>
      <c r="DO655" s="18"/>
      <c r="DP655" s="18"/>
      <c r="DQ655" s="18"/>
      <c r="DR655" s="18"/>
      <c r="DS655" s="18"/>
      <c r="DT655" s="18"/>
      <c r="DU655" s="18"/>
      <c r="DV655" s="18"/>
      <c r="DW655" s="18"/>
      <c r="DX655" s="18"/>
      <c r="DY655" s="18"/>
      <c r="DZ655" s="18"/>
      <c r="EA655" s="18"/>
      <c r="EB655" s="18"/>
      <c r="EC655" s="18"/>
      <c r="ED655" s="18"/>
      <c r="EE655" s="18"/>
      <c r="EF655" s="18"/>
      <c r="EG655" s="18"/>
      <c r="EH655" s="18"/>
      <c r="EI655" s="18"/>
      <c r="EJ655" s="18"/>
      <c r="EK655" s="18"/>
      <c r="EL655" s="18"/>
      <c r="EM655" s="18"/>
      <c r="EN655" s="18"/>
      <c r="EO655" s="18"/>
      <c r="EP655" s="18"/>
      <c r="EQ655" s="18"/>
      <c r="ER655" s="18"/>
      <c r="ES655" s="18"/>
      <c r="ET655" s="18"/>
      <c r="EU655" s="18"/>
      <c r="EV655" s="18"/>
      <c r="EW655" s="18"/>
      <c r="EX655" s="18"/>
      <c r="EY655" s="18"/>
      <c r="EZ655" s="18"/>
      <c r="FA655" s="18"/>
      <c r="FB655" s="18"/>
      <c r="FC655" s="18"/>
      <c r="FD655" s="18"/>
      <c r="FE655" s="18"/>
      <c r="FF655" s="18"/>
      <c r="FG655" s="18"/>
      <c r="FH655" s="18"/>
      <c r="FI655" s="18"/>
      <c r="FJ655" s="18"/>
      <c r="FK655" s="18"/>
      <c r="FL655" s="18"/>
      <c r="FM655" s="18"/>
      <c r="FN655" s="18"/>
      <c r="FO655" s="18"/>
      <c r="FP655" s="18"/>
      <c r="FQ655" s="18"/>
      <c r="FR655" s="18"/>
      <c r="FS655" s="18"/>
      <c r="FT655" s="18"/>
      <c r="FU655" s="18"/>
      <c r="FV655" s="18"/>
      <c r="FW655" s="18"/>
      <c r="FX655" s="18"/>
      <c r="FY655" s="18"/>
      <c r="FZ655" s="18"/>
    </row>
    <row r="656" spans="1:182" ht="15">
      <c r="A656" s="18"/>
      <c r="B656" s="18"/>
      <c r="C656" s="18"/>
      <c r="D656" s="245"/>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c r="AY656" s="18"/>
      <c r="AZ656" s="18"/>
      <c r="BA656" s="18"/>
      <c r="BB656" s="18"/>
      <c r="BC656" s="18"/>
      <c r="BD656" s="18"/>
      <c r="BE656" s="18"/>
      <c r="BF656" s="18"/>
      <c r="BG656" s="18"/>
      <c r="BH656" s="18"/>
      <c r="BI656" s="18"/>
      <c r="BJ656" s="18"/>
      <c r="BK656" s="18"/>
      <c r="BL656" s="18"/>
      <c r="BM656" s="18"/>
      <c r="BN656" s="18"/>
      <c r="BO656" s="18"/>
      <c r="BP656" s="18"/>
      <c r="BQ656" s="18"/>
      <c r="BR656" s="18"/>
      <c r="BS656" s="18"/>
      <c r="BT656" s="18"/>
      <c r="BU656" s="18"/>
      <c r="BV656" s="18"/>
      <c r="BW656" s="18"/>
      <c r="BX656" s="18"/>
      <c r="BY656" s="18"/>
      <c r="BZ656" s="18"/>
      <c r="CA656" s="18"/>
      <c r="CB656" s="18"/>
      <c r="CC656" s="18"/>
      <c r="CD656" s="18"/>
      <c r="CE656" s="18"/>
      <c r="CF656" s="18"/>
      <c r="CG656" s="18"/>
      <c r="CH656" s="18"/>
      <c r="CI656" s="18"/>
      <c r="CJ656" s="18"/>
      <c r="CK656" s="18"/>
      <c r="CL656" s="18"/>
      <c r="CM656" s="18"/>
      <c r="CN656" s="18"/>
      <c r="CO656" s="18"/>
      <c r="CP656" s="18"/>
      <c r="CQ656" s="18"/>
      <c r="CR656" s="18"/>
      <c r="CS656" s="18"/>
      <c r="CT656" s="18"/>
      <c r="CU656" s="18"/>
      <c r="CV656" s="18"/>
      <c r="CW656" s="18"/>
      <c r="CX656" s="18"/>
      <c r="CY656" s="18"/>
      <c r="CZ656" s="18"/>
      <c r="DA656" s="18"/>
      <c r="DB656" s="18"/>
      <c r="DC656" s="18"/>
      <c r="DD656" s="18"/>
      <c r="DE656" s="18"/>
      <c r="DF656" s="18"/>
      <c r="DG656" s="18"/>
      <c r="DH656" s="18"/>
      <c r="DI656" s="18"/>
      <c r="DJ656" s="18"/>
      <c r="DK656" s="18"/>
      <c r="DL656" s="18"/>
      <c r="DM656" s="18"/>
      <c r="DN656" s="18"/>
      <c r="DO656" s="18"/>
      <c r="DP656" s="18"/>
      <c r="DQ656" s="18"/>
      <c r="DR656" s="18"/>
      <c r="DS656" s="18"/>
      <c r="DT656" s="18"/>
      <c r="DU656" s="18"/>
      <c r="DV656" s="18"/>
      <c r="DW656" s="18"/>
      <c r="DX656" s="18"/>
      <c r="DY656" s="18"/>
      <c r="DZ656" s="18"/>
      <c r="EA656" s="18"/>
      <c r="EB656" s="18"/>
      <c r="EC656" s="18"/>
      <c r="ED656" s="18"/>
      <c r="EE656" s="18"/>
      <c r="EF656" s="18"/>
      <c r="EG656" s="18"/>
      <c r="EH656" s="18"/>
      <c r="EI656" s="18"/>
      <c r="EJ656" s="18"/>
      <c r="EK656" s="18"/>
      <c r="EL656" s="18"/>
      <c r="EM656" s="18"/>
      <c r="EN656" s="18"/>
      <c r="EO656" s="18"/>
      <c r="EP656" s="18"/>
      <c r="EQ656" s="18"/>
      <c r="ER656" s="18"/>
      <c r="ES656" s="18"/>
      <c r="ET656" s="18"/>
      <c r="EU656" s="18"/>
      <c r="EV656" s="18"/>
      <c r="EW656" s="18"/>
      <c r="EX656" s="18"/>
      <c r="EY656" s="18"/>
      <c r="EZ656" s="18"/>
      <c r="FA656" s="18"/>
      <c r="FB656" s="18"/>
      <c r="FC656" s="18"/>
      <c r="FD656" s="18"/>
      <c r="FE656" s="18"/>
      <c r="FF656" s="18"/>
      <c r="FG656" s="18"/>
      <c r="FH656" s="18"/>
      <c r="FI656" s="18"/>
      <c r="FJ656" s="18"/>
      <c r="FK656" s="18"/>
      <c r="FL656" s="18"/>
      <c r="FM656" s="18"/>
      <c r="FN656" s="18"/>
      <c r="FO656" s="18"/>
      <c r="FP656" s="18"/>
      <c r="FQ656" s="18"/>
      <c r="FR656" s="18"/>
      <c r="FS656" s="18"/>
      <c r="FT656" s="18"/>
      <c r="FU656" s="18"/>
      <c r="FV656" s="18"/>
      <c r="FW656" s="18"/>
      <c r="FX656" s="18"/>
      <c r="FY656" s="18"/>
      <c r="FZ656" s="18"/>
    </row>
    <row r="657" spans="1:182" ht="15">
      <c r="A657" s="18"/>
      <c r="B657" s="18"/>
      <c r="C657" s="18"/>
      <c r="D657" s="245"/>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c r="AY657" s="18"/>
      <c r="AZ657" s="18"/>
      <c r="BA657" s="18"/>
      <c r="BB657" s="18"/>
      <c r="BC657" s="18"/>
      <c r="BD657" s="18"/>
      <c r="BE657" s="18"/>
      <c r="BF657" s="18"/>
      <c r="BG657" s="18"/>
      <c r="BH657" s="18"/>
      <c r="BI657" s="18"/>
      <c r="BJ657" s="18"/>
      <c r="BK657" s="18"/>
      <c r="BL657" s="18"/>
      <c r="BM657" s="18"/>
      <c r="BN657" s="18"/>
      <c r="BO657" s="18"/>
      <c r="BP657" s="18"/>
      <c r="BQ657" s="18"/>
      <c r="BR657" s="18"/>
      <c r="BS657" s="18"/>
      <c r="BT657" s="18"/>
      <c r="BU657" s="18"/>
      <c r="BV657" s="18"/>
      <c r="BW657" s="18"/>
      <c r="BX657" s="18"/>
      <c r="BY657" s="18"/>
      <c r="BZ657" s="18"/>
      <c r="CA657" s="18"/>
      <c r="CB657" s="18"/>
      <c r="CC657" s="18"/>
      <c r="CD657" s="18"/>
      <c r="CE657" s="18"/>
      <c r="CF657" s="18"/>
      <c r="CG657" s="18"/>
      <c r="CH657" s="18"/>
      <c r="CI657" s="18"/>
      <c r="CJ657" s="18"/>
      <c r="CK657" s="18"/>
      <c r="CL657" s="18"/>
      <c r="CM657" s="18"/>
      <c r="CN657" s="18"/>
      <c r="CO657" s="18"/>
      <c r="CP657" s="18"/>
      <c r="CQ657" s="18"/>
      <c r="CR657" s="18"/>
      <c r="CS657" s="18"/>
      <c r="CT657" s="18"/>
      <c r="CU657" s="18"/>
      <c r="CV657" s="18"/>
      <c r="CW657" s="18"/>
      <c r="CX657" s="18"/>
      <c r="CY657" s="18"/>
      <c r="CZ657" s="18"/>
      <c r="DA657" s="18"/>
      <c r="DB657" s="18"/>
      <c r="DC657" s="18"/>
      <c r="DD657" s="18"/>
      <c r="DE657" s="18"/>
      <c r="DF657" s="18"/>
      <c r="DG657" s="18"/>
      <c r="DH657" s="18"/>
      <c r="DI657" s="18"/>
      <c r="DJ657" s="18"/>
      <c r="DK657" s="18"/>
      <c r="DL657" s="18"/>
      <c r="DM657" s="18"/>
      <c r="DN657" s="18"/>
      <c r="DO657" s="18"/>
      <c r="DP657" s="18"/>
      <c r="DQ657" s="18"/>
      <c r="DR657" s="18"/>
      <c r="DS657" s="18"/>
      <c r="DT657" s="18"/>
      <c r="DU657" s="18"/>
      <c r="DV657" s="18"/>
      <c r="DW657" s="18"/>
      <c r="DX657" s="18"/>
      <c r="DY657" s="18"/>
      <c r="DZ657" s="18"/>
      <c r="EA657" s="18"/>
      <c r="EB657" s="18"/>
      <c r="EC657" s="18"/>
      <c r="ED657" s="18"/>
      <c r="EE657" s="18"/>
      <c r="EF657" s="18"/>
      <c r="EG657" s="18"/>
      <c r="EH657" s="18"/>
      <c r="EI657" s="18"/>
      <c r="EJ657" s="18"/>
      <c r="EK657" s="18"/>
      <c r="EL657" s="18"/>
      <c r="EM657" s="18"/>
      <c r="EN657" s="18"/>
      <c r="EO657" s="18"/>
      <c r="EP657" s="18"/>
      <c r="EQ657" s="18"/>
      <c r="ER657" s="18"/>
      <c r="ES657" s="18"/>
      <c r="ET657" s="18"/>
      <c r="EU657" s="18"/>
      <c r="EV657" s="18"/>
      <c r="EW657" s="18"/>
      <c r="EX657" s="18"/>
      <c r="EY657" s="18"/>
      <c r="EZ657" s="18"/>
      <c r="FA657" s="18"/>
      <c r="FB657" s="18"/>
      <c r="FC657" s="18"/>
      <c r="FD657" s="18"/>
      <c r="FE657" s="18"/>
      <c r="FF657" s="18"/>
      <c r="FG657" s="18"/>
      <c r="FH657" s="18"/>
      <c r="FI657" s="18"/>
      <c r="FJ657" s="18"/>
      <c r="FK657" s="18"/>
      <c r="FL657" s="18"/>
      <c r="FM657" s="18"/>
      <c r="FN657" s="18"/>
      <c r="FO657" s="18"/>
      <c r="FP657" s="18"/>
      <c r="FQ657" s="18"/>
      <c r="FR657" s="18"/>
      <c r="FS657" s="18"/>
      <c r="FT657" s="18"/>
      <c r="FU657" s="18"/>
      <c r="FV657" s="18"/>
      <c r="FW657" s="18"/>
      <c r="FX657" s="18"/>
      <c r="FY657" s="18"/>
      <c r="FZ657" s="18"/>
    </row>
    <row r="658" spans="1:182" ht="15">
      <c r="A658" s="18"/>
      <c r="B658" s="18"/>
      <c r="C658" s="18"/>
      <c r="D658" s="245"/>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c r="AY658" s="18"/>
      <c r="AZ658" s="18"/>
      <c r="BA658" s="18"/>
      <c r="BB658" s="18"/>
      <c r="BC658" s="18"/>
      <c r="BD658" s="18"/>
      <c r="BE658" s="18"/>
      <c r="BF658" s="18"/>
      <c r="BG658" s="18"/>
      <c r="BH658" s="18"/>
      <c r="BI658" s="18"/>
      <c r="BJ658" s="18"/>
      <c r="BK658" s="18"/>
      <c r="BL658" s="18"/>
      <c r="BM658" s="18"/>
      <c r="BN658" s="18"/>
      <c r="BO658" s="18"/>
      <c r="BP658" s="18"/>
      <c r="BQ658" s="18"/>
      <c r="BR658" s="18"/>
      <c r="BS658" s="18"/>
      <c r="BT658" s="18"/>
      <c r="BU658" s="18"/>
      <c r="BV658" s="18"/>
      <c r="BW658" s="18"/>
      <c r="BX658" s="18"/>
      <c r="BY658" s="18"/>
      <c r="BZ658" s="18"/>
      <c r="CA658" s="18"/>
      <c r="CB658" s="18"/>
      <c r="CC658" s="18"/>
      <c r="CD658" s="18"/>
      <c r="CE658" s="18"/>
      <c r="CF658" s="18"/>
      <c r="CG658" s="18"/>
      <c r="CH658" s="18"/>
      <c r="CI658" s="18"/>
      <c r="CJ658" s="18"/>
      <c r="CK658" s="18"/>
      <c r="CL658" s="18"/>
      <c r="CM658" s="18"/>
      <c r="CN658" s="18"/>
      <c r="CO658" s="18"/>
      <c r="CP658" s="18"/>
      <c r="CQ658" s="18"/>
      <c r="CR658" s="18"/>
      <c r="CS658" s="18"/>
      <c r="CT658" s="18"/>
      <c r="CU658" s="18"/>
      <c r="CV658" s="18"/>
      <c r="CW658" s="18"/>
      <c r="CX658" s="18"/>
      <c r="CY658" s="18"/>
      <c r="CZ658" s="18"/>
      <c r="DA658" s="18"/>
      <c r="DB658" s="18"/>
      <c r="DC658" s="18"/>
      <c r="DD658" s="18"/>
      <c r="DE658" s="18"/>
      <c r="DF658" s="18"/>
      <c r="DG658" s="18"/>
      <c r="DH658" s="18"/>
      <c r="DI658" s="18"/>
      <c r="DJ658" s="18"/>
      <c r="DK658" s="18"/>
      <c r="DL658" s="18"/>
      <c r="DM658" s="18"/>
      <c r="DN658" s="18"/>
      <c r="DO658" s="18"/>
      <c r="DP658" s="18"/>
      <c r="DQ658" s="18"/>
      <c r="DR658" s="18"/>
      <c r="DS658" s="18"/>
      <c r="DT658" s="18"/>
      <c r="DU658" s="18"/>
      <c r="DV658" s="18"/>
      <c r="DW658" s="18"/>
      <c r="DX658" s="18"/>
      <c r="DY658" s="18"/>
      <c r="DZ658" s="18"/>
      <c r="EA658" s="18"/>
      <c r="EB658" s="18"/>
      <c r="EC658" s="18"/>
      <c r="ED658" s="18"/>
      <c r="EE658" s="18"/>
      <c r="EF658" s="18"/>
      <c r="EG658" s="18"/>
      <c r="EH658" s="18"/>
      <c r="EI658" s="18"/>
      <c r="EJ658" s="18"/>
      <c r="EK658" s="18"/>
      <c r="EL658" s="18"/>
      <c r="EM658" s="18"/>
      <c r="EN658" s="18"/>
      <c r="EO658" s="18"/>
      <c r="EP658" s="18"/>
      <c r="EQ658" s="18"/>
      <c r="ER658" s="18"/>
      <c r="ES658" s="18"/>
      <c r="ET658" s="18"/>
      <c r="EU658" s="18"/>
      <c r="EV658" s="18"/>
      <c r="EW658" s="18"/>
      <c r="EX658" s="18"/>
      <c r="EY658" s="18"/>
      <c r="EZ658" s="18"/>
      <c r="FA658" s="18"/>
      <c r="FB658" s="18"/>
      <c r="FC658" s="18"/>
      <c r="FD658" s="18"/>
      <c r="FE658" s="18"/>
      <c r="FF658" s="18"/>
      <c r="FG658" s="18"/>
      <c r="FH658" s="18"/>
      <c r="FI658" s="18"/>
      <c r="FJ658" s="18"/>
      <c r="FK658" s="18"/>
      <c r="FL658" s="18"/>
      <c r="FM658" s="18"/>
      <c r="FN658" s="18"/>
      <c r="FO658" s="18"/>
      <c r="FP658" s="18"/>
      <c r="FQ658" s="18"/>
      <c r="FR658" s="18"/>
      <c r="FS658" s="18"/>
      <c r="FT658" s="18"/>
      <c r="FU658" s="18"/>
      <c r="FV658" s="18"/>
      <c r="FW658" s="18"/>
      <c r="FX658" s="18"/>
      <c r="FY658" s="18"/>
      <c r="FZ658" s="18"/>
    </row>
    <row r="659" spans="1:182" ht="15">
      <c r="A659" s="18"/>
      <c r="B659" s="18"/>
      <c r="C659" s="18"/>
      <c r="D659" s="245"/>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18"/>
      <c r="BI659" s="18"/>
      <c r="BJ659" s="18"/>
      <c r="BK659" s="18"/>
      <c r="BL659" s="18"/>
      <c r="BM659" s="18"/>
      <c r="BN659" s="18"/>
      <c r="BO659" s="18"/>
      <c r="BP659" s="18"/>
      <c r="BQ659" s="18"/>
      <c r="BR659" s="18"/>
      <c r="BS659" s="18"/>
      <c r="BT659" s="18"/>
      <c r="BU659" s="18"/>
      <c r="BV659" s="18"/>
      <c r="BW659" s="18"/>
      <c r="BX659" s="18"/>
      <c r="BY659" s="18"/>
      <c r="BZ659" s="18"/>
      <c r="CA659" s="18"/>
      <c r="CB659" s="18"/>
      <c r="CC659" s="18"/>
      <c r="CD659" s="18"/>
      <c r="CE659" s="18"/>
      <c r="CF659" s="18"/>
      <c r="CG659" s="18"/>
      <c r="CH659" s="18"/>
      <c r="CI659" s="18"/>
      <c r="CJ659" s="18"/>
      <c r="CK659" s="18"/>
      <c r="CL659" s="18"/>
      <c r="CM659" s="18"/>
      <c r="CN659" s="18"/>
      <c r="CO659" s="18"/>
      <c r="CP659" s="18"/>
      <c r="CQ659" s="18"/>
      <c r="CR659" s="18"/>
      <c r="CS659" s="18"/>
      <c r="CT659" s="18"/>
      <c r="CU659" s="18"/>
      <c r="CV659" s="18"/>
      <c r="CW659" s="18"/>
      <c r="CX659" s="18"/>
      <c r="CY659" s="18"/>
      <c r="CZ659" s="18"/>
      <c r="DA659" s="18"/>
      <c r="DB659" s="18"/>
      <c r="DC659" s="18"/>
      <c r="DD659" s="18"/>
      <c r="DE659" s="18"/>
      <c r="DF659" s="18"/>
      <c r="DG659" s="18"/>
      <c r="DH659" s="18"/>
      <c r="DI659" s="18"/>
      <c r="DJ659" s="18"/>
      <c r="DK659" s="18"/>
      <c r="DL659" s="18"/>
      <c r="DM659" s="18"/>
      <c r="DN659" s="18"/>
      <c r="DO659" s="18"/>
      <c r="DP659" s="18"/>
      <c r="DQ659" s="18"/>
      <c r="DR659" s="18"/>
      <c r="DS659" s="18"/>
      <c r="DT659" s="18"/>
      <c r="DU659" s="18"/>
      <c r="DV659" s="18"/>
      <c r="DW659" s="18"/>
      <c r="DX659" s="18"/>
      <c r="DY659" s="18"/>
      <c r="DZ659" s="18"/>
      <c r="EA659" s="18"/>
      <c r="EB659" s="18"/>
      <c r="EC659" s="18"/>
      <c r="ED659" s="18"/>
      <c r="EE659" s="18"/>
      <c r="EF659" s="18"/>
      <c r="EG659" s="18"/>
      <c r="EH659" s="18"/>
      <c r="EI659" s="18"/>
      <c r="EJ659" s="18"/>
      <c r="EK659" s="18"/>
      <c r="EL659" s="18"/>
      <c r="EM659" s="18"/>
      <c r="EN659" s="18"/>
      <c r="EO659" s="18"/>
      <c r="EP659" s="18"/>
      <c r="EQ659" s="18"/>
      <c r="ER659" s="18"/>
      <c r="ES659" s="18"/>
      <c r="ET659" s="18"/>
      <c r="EU659" s="18"/>
      <c r="EV659" s="18"/>
      <c r="EW659" s="18"/>
      <c r="EX659" s="18"/>
      <c r="EY659" s="18"/>
      <c r="EZ659" s="18"/>
      <c r="FA659" s="18"/>
      <c r="FB659" s="18"/>
      <c r="FC659" s="18"/>
      <c r="FD659" s="18"/>
      <c r="FE659" s="18"/>
      <c r="FF659" s="18"/>
      <c r="FG659" s="18"/>
      <c r="FH659" s="18"/>
      <c r="FI659" s="18"/>
      <c r="FJ659" s="18"/>
      <c r="FK659" s="18"/>
      <c r="FL659" s="18"/>
      <c r="FM659" s="18"/>
      <c r="FN659" s="18"/>
      <c r="FO659" s="18"/>
      <c r="FP659" s="18"/>
      <c r="FQ659" s="18"/>
      <c r="FR659" s="18"/>
      <c r="FS659" s="18"/>
      <c r="FT659" s="18"/>
      <c r="FU659" s="18"/>
      <c r="FV659" s="18"/>
      <c r="FW659" s="18"/>
      <c r="FX659" s="18"/>
      <c r="FY659" s="18"/>
      <c r="FZ659" s="18"/>
    </row>
    <row r="660" spans="1:182" ht="15">
      <c r="A660" s="18"/>
      <c r="B660" s="18"/>
      <c r="C660" s="18"/>
      <c r="D660" s="245"/>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c r="AY660" s="18"/>
      <c r="AZ660" s="18"/>
      <c r="BA660" s="18"/>
      <c r="BB660" s="18"/>
      <c r="BC660" s="18"/>
      <c r="BD660" s="18"/>
      <c r="BE660" s="18"/>
      <c r="BF660" s="18"/>
      <c r="BG660" s="18"/>
      <c r="BH660" s="18"/>
      <c r="BI660" s="18"/>
      <c r="BJ660" s="18"/>
      <c r="BK660" s="18"/>
      <c r="BL660" s="18"/>
      <c r="BM660" s="18"/>
      <c r="BN660" s="18"/>
      <c r="BO660" s="18"/>
      <c r="BP660" s="18"/>
      <c r="BQ660" s="18"/>
      <c r="BR660" s="18"/>
      <c r="BS660" s="18"/>
      <c r="BT660" s="18"/>
      <c r="BU660" s="18"/>
      <c r="BV660" s="18"/>
      <c r="BW660" s="18"/>
      <c r="BX660" s="18"/>
      <c r="BY660" s="18"/>
      <c r="BZ660" s="18"/>
      <c r="CA660" s="18"/>
      <c r="CB660" s="18"/>
      <c r="CC660" s="18"/>
      <c r="CD660" s="18"/>
      <c r="CE660" s="18"/>
      <c r="CF660" s="18"/>
      <c r="CG660" s="18"/>
      <c r="CH660" s="18"/>
      <c r="CI660" s="18"/>
      <c r="CJ660" s="18"/>
      <c r="CK660" s="18"/>
      <c r="CL660" s="18"/>
      <c r="CM660" s="18"/>
      <c r="CN660" s="18"/>
      <c r="CO660" s="18"/>
      <c r="CP660" s="18"/>
      <c r="CQ660" s="18"/>
      <c r="CR660" s="18"/>
      <c r="CS660" s="18"/>
      <c r="CT660" s="18"/>
      <c r="CU660" s="18"/>
      <c r="CV660" s="18"/>
      <c r="CW660" s="18"/>
      <c r="CX660" s="18"/>
      <c r="CY660" s="18"/>
      <c r="CZ660" s="18"/>
      <c r="DA660" s="18"/>
      <c r="DB660" s="18"/>
      <c r="DC660" s="18"/>
      <c r="DD660" s="18"/>
      <c r="DE660" s="18"/>
      <c r="DF660" s="18"/>
      <c r="DG660" s="18"/>
      <c r="DH660" s="18"/>
      <c r="DI660" s="18"/>
      <c r="DJ660" s="18"/>
      <c r="DK660" s="18"/>
      <c r="DL660" s="18"/>
      <c r="DM660" s="18"/>
      <c r="DN660" s="18"/>
      <c r="DO660" s="18"/>
      <c r="DP660" s="18"/>
      <c r="DQ660" s="18"/>
      <c r="DR660" s="18"/>
      <c r="DS660" s="18"/>
      <c r="DT660" s="18"/>
      <c r="DU660" s="18"/>
      <c r="DV660" s="18"/>
      <c r="DW660" s="18"/>
      <c r="DX660" s="18"/>
      <c r="DY660" s="18"/>
      <c r="DZ660" s="18"/>
      <c r="EA660" s="18"/>
      <c r="EB660" s="18"/>
      <c r="EC660" s="18"/>
      <c r="ED660" s="18"/>
      <c r="EE660" s="18"/>
      <c r="EF660" s="18"/>
      <c r="EG660" s="18"/>
      <c r="EH660" s="18"/>
      <c r="EI660" s="18"/>
      <c r="EJ660" s="18"/>
      <c r="EK660" s="18"/>
      <c r="EL660" s="18"/>
      <c r="EM660" s="18"/>
      <c r="EN660" s="18"/>
      <c r="EO660" s="18"/>
      <c r="EP660" s="18"/>
      <c r="EQ660" s="18"/>
      <c r="ER660" s="18"/>
      <c r="ES660" s="18"/>
      <c r="ET660" s="18"/>
      <c r="EU660" s="18"/>
      <c r="EV660" s="18"/>
      <c r="EW660" s="18"/>
      <c r="EX660" s="18"/>
      <c r="EY660" s="18"/>
      <c r="EZ660" s="18"/>
      <c r="FA660" s="18"/>
      <c r="FB660" s="18"/>
      <c r="FC660" s="18"/>
      <c r="FD660" s="18"/>
      <c r="FE660" s="18"/>
      <c r="FF660" s="18"/>
      <c r="FG660" s="18"/>
      <c r="FH660" s="18"/>
      <c r="FI660" s="18"/>
      <c r="FJ660" s="18"/>
      <c r="FK660" s="18"/>
      <c r="FL660" s="18"/>
      <c r="FM660" s="18"/>
      <c r="FN660" s="18"/>
      <c r="FO660" s="18"/>
      <c r="FP660" s="18"/>
      <c r="FQ660" s="18"/>
      <c r="FR660" s="18"/>
      <c r="FS660" s="18"/>
      <c r="FT660" s="18"/>
      <c r="FU660" s="18"/>
      <c r="FV660" s="18"/>
      <c r="FW660" s="18"/>
      <c r="FX660" s="18"/>
      <c r="FY660" s="18"/>
      <c r="FZ660" s="18"/>
    </row>
    <row r="661" spans="1:182" ht="15">
      <c r="A661" s="18"/>
      <c r="B661" s="18"/>
      <c r="C661" s="18"/>
      <c r="D661" s="245"/>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c r="AY661" s="18"/>
      <c r="AZ661" s="18"/>
      <c r="BA661" s="18"/>
      <c r="BB661" s="18"/>
      <c r="BC661" s="18"/>
      <c r="BD661" s="18"/>
      <c r="BE661" s="18"/>
      <c r="BF661" s="18"/>
      <c r="BG661" s="18"/>
      <c r="BH661" s="18"/>
      <c r="BI661" s="18"/>
      <c r="BJ661" s="18"/>
      <c r="BK661" s="18"/>
      <c r="BL661" s="18"/>
      <c r="BM661" s="18"/>
      <c r="BN661" s="18"/>
      <c r="BO661" s="18"/>
      <c r="BP661" s="18"/>
      <c r="BQ661" s="18"/>
      <c r="BR661" s="18"/>
      <c r="BS661" s="18"/>
      <c r="BT661" s="18"/>
      <c r="BU661" s="18"/>
      <c r="BV661" s="18"/>
      <c r="BW661" s="18"/>
      <c r="BX661" s="18"/>
      <c r="BY661" s="18"/>
      <c r="BZ661" s="18"/>
      <c r="CA661" s="18"/>
      <c r="CB661" s="18"/>
      <c r="CC661" s="18"/>
      <c r="CD661" s="18"/>
      <c r="CE661" s="18"/>
      <c r="CF661" s="18"/>
      <c r="CG661" s="18"/>
      <c r="CH661" s="18"/>
      <c r="CI661" s="18"/>
      <c r="CJ661" s="18"/>
      <c r="CK661" s="18"/>
      <c r="CL661" s="18"/>
      <c r="CM661" s="18"/>
      <c r="CN661" s="18"/>
      <c r="CO661" s="18"/>
      <c r="CP661" s="18"/>
      <c r="CQ661" s="18"/>
      <c r="CR661" s="18"/>
      <c r="CS661" s="18"/>
      <c r="CT661" s="18"/>
      <c r="CU661" s="18"/>
      <c r="CV661" s="18"/>
      <c r="CW661" s="18"/>
      <c r="CX661" s="18"/>
      <c r="CY661" s="18"/>
      <c r="CZ661" s="18"/>
      <c r="DA661" s="18"/>
      <c r="DB661" s="18"/>
      <c r="DC661" s="18"/>
      <c r="DD661" s="18"/>
      <c r="DE661" s="18"/>
      <c r="DF661" s="18"/>
      <c r="DG661" s="18"/>
      <c r="DH661" s="18"/>
      <c r="DI661" s="18"/>
      <c r="DJ661" s="18"/>
      <c r="DK661" s="18"/>
      <c r="DL661" s="18"/>
      <c r="DM661" s="18"/>
      <c r="DN661" s="18"/>
      <c r="DO661" s="18"/>
      <c r="DP661" s="18"/>
      <c r="DQ661" s="18"/>
      <c r="DR661" s="18"/>
      <c r="DS661" s="18"/>
      <c r="DT661" s="18"/>
      <c r="DU661" s="18"/>
      <c r="DV661" s="18"/>
      <c r="DW661" s="18"/>
      <c r="DX661" s="18"/>
      <c r="DY661" s="18"/>
      <c r="DZ661" s="18"/>
      <c r="EA661" s="18"/>
      <c r="EB661" s="18"/>
      <c r="EC661" s="18"/>
      <c r="ED661" s="18"/>
      <c r="EE661" s="18"/>
      <c r="EF661" s="18"/>
      <c r="EG661" s="18"/>
      <c r="EH661" s="18"/>
      <c r="EI661" s="18"/>
      <c r="EJ661" s="18"/>
      <c r="EK661" s="18"/>
      <c r="EL661" s="18"/>
      <c r="EM661" s="18"/>
      <c r="EN661" s="18"/>
      <c r="EO661" s="18"/>
      <c r="EP661" s="18"/>
      <c r="EQ661" s="18"/>
      <c r="ER661" s="18"/>
      <c r="ES661" s="18"/>
      <c r="ET661" s="18"/>
      <c r="EU661" s="18"/>
      <c r="EV661" s="18"/>
      <c r="EW661" s="18"/>
      <c r="EX661" s="18"/>
      <c r="EY661" s="18"/>
      <c r="EZ661" s="18"/>
      <c r="FA661" s="18"/>
      <c r="FB661" s="18"/>
      <c r="FC661" s="18"/>
      <c r="FD661" s="18"/>
      <c r="FE661" s="18"/>
      <c r="FF661" s="18"/>
      <c r="FG661" s="18"/>
      <c r="FH661" s="18"/>
      <c r="FI661" s="18"/>
      <c r="FJ661" s="18"/>
      <c r="FK661" s="18"/>
      <c r="FL661" s="18"/>
      <c r="FM661" s="18"/>
      <c r="FN661" s="18"/>
      <c r="FO661" s="18"/>
      <c r="FP661" s="18"/>
      <c r="FQ661" s="18"/>
      <c r="FR661" s="18"/>
      <c r="FS661" s="18"/>
      <c r="FT661" s="18"/>
      <c r="FU661" s="18"/>
      <c r="FV661" s="18"/>
      <c r="FW661" s="18"/>
      <c r="FX661" s="18"/>
      <c r="FY661" s="18"/>
      <c r="FZ661" s="18"/>
    </row>
    <row r="662" spans="1:182" ht="15">
      <c r="A662" s="18"/>
      <c r="B662" s="18"/>
      <c r="C662" s="18"/>
      <c r="D662" s="245"/>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c r="AY662" s="18"/>
      <c r="AZ662" s="18"/>
      <c r="BA662" s="18"/>
      <c r="BB662" s="18"/>
      <c r="BC662" s="18"/>
      <c r="BD662" s="18"/>
      <c r="BE662" s="18"/>
      <c r="BF662" s="18"/>
      <c r="BG662" s="18"/>
      <c r="BH662" s="18"/>
      <c r="BI662" s="18"/>
      <c r="BJ662" s="18"/>
      <c r="BK662" s="18"/>
      <c r="BL662" s="18"/>
      <c r="BM662" s="18"/>
      <c r="BN662" s="18"/>
      <c r="BO662" s="18"/>
      <c r="BP662" s="18"/>
      <c r="BQ662" s="18"/>
      <c r="BR662" s="18"/>
      <c r="BS662" s="18"/>
      <c r="BT662" s="18"/>
      <c r="BU662" s="18"/>
      <c r="BV662" s="18"/>
      <c r="BW662" s="18"/>
      <c r="BX662" s="18"/>
      <c r="BY662" s="18"/>
      <c r="BZ662" s="18"/>
      <c r="CA662" s="18"/>
      <c r="CB662" s="18"/>
      <c r="CC662" s="18"/>
      <c r="CD662" s="18"/>
      <c r="CE662" s="18"/>
      <c r="CF662" s="18"/>
      <c r="CG662" s="18"/>
      <c r="CH662" s="18"/>
      <c r="CI662" s="18"/>
      <c r="CJ662" s="18"/>
      <c r="CK662" s="18"/>
      <c r="CL662" s="18"/>
      <c r="CM662" s="18"/>
      <c r="CN662" s="18"/>
      <c r="CO662" s="18"/>
      <c r="CP662" s="18"/>
      <c r="CQ662" s="18"/>
      <c r="CR662" s="18"/>
      <c r="CS662" s="18"/>
      <c r="CT662" s="18"/>
      <c r="CU662" s="18"/>
      <c r="CV662" s="18"/>
      <c r="CW662" s="18"/>
      <c r="CX662" s="18"/>
      <c r="CY662" s="18"/>
      <c r="CZ662" s="18"/>
      <c r="DA662" s="18"/>
      <c r="DB662" s="18"/>
      <c r="DC662" s="18"/>
      <c r="DD662" s="18"/>
      <c r="DE662" s="18"/>
      <c r="DF662" s="18"/>
      <c r="DG662" s="18"/>
      <c r="DH662" s="18"/>
      <c r="DI662" s="18"/>
      <c r="DJ662" s="18"/>
      <c r="DK662" s="18"/>
      <c r="DL662" s="18"/>
      <c r="DM662" s="18"/>
      <c r="DN662" s="18"/>
      <c r="DO662" s="18"/>
      <c r="DP662" s="18"/>
      <c r="DQ662" s="18"/>
      <c r="DR662" s="18"/>
      <c r="DS662" s="18"/>
      <c r="DT662" s="18"/>
      <c r="DU662" s="18"/>
      <c r="DV662" s="18"/>
      <c r="DW662" s="18"/>
      <c r="DX662" s="18"/>
      <c r="DY662" s="18"/>
      <c r="DZ662" s="18"/>
      <c r="EA662" s="18"/>
      <c r="EB662" s="18"/>
      <c r="EC662" s="18"/>
      <c r="ED662" s="18"/>
      <c r="EE662" s="18"/>
      <c r="EF662" s="18"/>
      <c r="EG662" s="18"/>
      <c r="EH662" s="18"/>
      <c r="EI662" s="18"/>
      <c r="EJ662" s="18"/>
      <c r="EK662" s="18"/>
      <c r="EL662" s="18"/>
      <c r="EM662" s="18"/>
      <c r="EN662" s="18"/>
      <c r="EO662" s="18"/>
      <c r="EP662" s="18"/>
      <c r="EQ662" s="18"/>
      <c r="ER662" s="18"/>
      <c r="ES662" s="18"/>
      <c r="ET662" s="18"/>
      <c r="EU662" s="18"/>
      <c r="EV662" s="18"/>
      <c r="EW662" s="18"/>
      <c r="EX662" s="18"/>
      <c r="EY662" s="18"/>
      <c r="EZ662" s="18"/>
      <c r="FA662" s="18"/>
      <c r="FB662" s="18"/>
      <c r="FC662" s="18"/>
      <c r="FD662" s="18"/>
      <c r="FE662" s="18"/>
      <c r="FF662" s="18"/>
      <c r="FG662" s="18"/>
      <c r="FH662" s="18"/>
      <c r="FI662" s="18"/>
      <c r="FJ662" s="18"/>
      <c r="FK662" s="18"/>
      <c r="FL662" s="18"/>
      <c r="FM662" s="18"/>
      <c r="FN662" s="18"/>
      <c r="FO662" s="18"/>
      <c r="FP662" s="18"/>
      <c r="FQ662" s="18"/>
      <c r="FR662" s="18"/>
      <c r="FS662" s="18"/>
      <c r="FT662" s="18"/>
      <c r="FU662" s="18"/>
      <c r="FV662" s="18"/>
      <c r="FW662" s="18"/>
      <c r="FX662" s="18"/>
      <c r="FY662" s="18"/>
      <c r="FZ662" s="18"/>
    </row>
    <row r="663" spans="1:182" ht="15">
      <c r="A663" s="18"/>
      <c r="B663" s="18"/>
      <c r="C663" s="18"/>
      <c r="D663" s="245"/>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c r="AY663" s="18"/>
      <c r="AZ663" s="18"/>
      <c r="BA663" s="18"/>
      <c r="BB663" s="18"/>
      <c r="BC663" s="18"/>
      <c r="BD663" s="18"/>
      <c r="BE663" s="18"/>
      <c r="BF663" s="18"/>
      <c r="BG663" s="18"/>
      <c r="BH663" s="18"/>
      <c r="BI663" s="18"/>
      <c r="BJ663" s="18"/>
      <c r="BK663" s="18"/>
      <c r="BL663" s="18"/>
      <c r="BM663" s="18"/>
      <c r="BN663" s="18"/>
      <c r="BO663" s="18"/>
      <c r="BP663" s="18"/>
      <c r="BQ663" s="18"/>
      <c r="BR663" s="18"/>
      <c r="BS663" s="18"/>
      <c r="BT663" s="18"/>
      <c r="BU663" s="18"/>
      <c r="BV663" s="18"/>
      <c r="BW663" s="18"/>
      <c r="BX663" s="18"/>
      <c r="BY663" s="18"/>
      <c r="BZ663" s="18"/>
      <c r="CA663" s="18"/>
      <c r="CB663" s="18"/>
      <c r="CC663" s="18"/>
      <c r="CD663" s="18"/>
      <c r="CE663" s="18"/>
      <c r="CF663" s="18"/>
      <c r="CG663" s="18"/>
      <c r="CH663" s="18"/>
      <c r="CI663" s="18"/>
      <c r="CJ663" s="18"/>
      <c r="CK663" s="18"/>
      <c r="CL663" s="18"/>
      <c r="CM663" s="18"/>
      <c r="CN663" s="18"/>
      <c r="CO663" s="18"/>
      <c r="CP663" s="18"/>
      <c r="CQ663" s="18"/>
      <c r="CR663" s="18"/>
      <c r="CS663" s="18"/>
      <c r="CT663" s="18"/>
      <c r="CU663" s="18"/>
      <c r="CV663" s="18"/>
      <c r="CW663" s="18"/>
      <c r="CX663" s="18"/>
      <c r="CY663" s="18"/>
      <c r="CZ663" s="18"/>
      <c r="DA663" s="18"/>
      <c r="DB663" s="18"/>
      <c r="DC663" s="18"/>
      <c r="DD663" s="18"/>
      <c r="DE663" s="18"/>
      <c r="DF663" s="18"/>
      <c r="DG663" s="18"/>
      <c r="DH663" s="18"/>
      <c r="DI663" s="18"/>
      <c r="DJ663" s="18"/>
      <c r="DK663" s="18"/>
      <c r="DL663" s="18"/>
      <c r="DM663" s="18"/>
      <c r="DN663" s="18"/>
      <c r="DO663" s="18"/>
      <c r="DP663" s="18"/>
      <c r="DQ663" s="18"/>
      <c r="DR663" s="18"/>
      <c r="DS663" s="18"/>
      <c r="DT663" s="18"/>
      <c r="DU663" s="18"/>
      <c r="DV663" s="18"/>
      <c r="DW663" s="18"/>
      <c r="DX663" s="18"/>
      <c r="DY663" s="18"/>
      <c r="DZ663" s="18"/>
      <c r="EA663" s="18"/>
      <c r="EB663" s="18"/>
      <c r="EC663" s="18"/>
      <c r="ED663" s="18"/>
      <c r="EE663" s="18"/>
      <c r="EF663" s="18"/>
      <c r="EG663" s="18"/>
      <c r="EH663" s="18"/>
      <c r="EI663" s="18"/>
      <c r="EJ663" s="18"/>
      <c r="EK663" s="18"/>
      <c r="EL663" s="18"/>
      <c r="EM663" s="18"/>
      <c r="EN663" s="18"/>
      <c r="EO663" s="18"/>
      <c r="EP663" s="18"/>
      <c r="EQ663" s="18"/>
      <c r="ER663" s="18"/>
      <c r="ES663" s="18"/>
      <c r="ET663" s="18"/>
      <c r="EU663" s="18"/>
      <c r="EV663" s="18"/>
      <c r="EW663" s="18"/>
      <c r="EX663" s="18"/>
      <c r="EY663" s="18"/>
      <c r="EZ663" s="18"/>
      <c r="FA663" s="18"/>
      <c r="FB663" s="18"/>
      <c r="FC663" s="18"/>
      <c r="FD663" s="18"/>
      <c r="FE663" s="18"/>
      <c r="FF663" s="18"/>
      <c r="FG663" s="18"/>
      <c r="FH663" s="18"/>
      <c r="FI663" s="18"/>
      <c r="FJ663" s="18"/>
      <c r="FK663" s="18"/>
      <c r="FL663" s="18"/>
      <c r="FM663" s="18"/>
      <c r="FN663" s="18"/>
      <c r="FO663" s="18"/>
      <c r="FP663" s="18"/>
      <c r="FQ663" s="18"/>
      <c r="FR663" s="18"/>
      <c r="FS663" s="18"/>
      <c r="FT663" s="18"/>
      <c r="FU663" s="18"/>
      <c r="FV663" s="18"/>
      <c r="FW663" s="18"/>
      <c r="FX663" s="18"/>
      <c r="FY663" s="18"/>
      <c r="FZ663" s="18"/>
    </row>
    <row r="664" spans="1:182" ht="15">
      <c r="A664" s="18"/>
      <c r="B664" s="18"/>
      <c r="C664" s="18"/>
      <c r="D664" s="245"/>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c r="AY664" s="18"/>
      <c r="AZ664" s="18"/>
      <c r="BA664" s="18"/>
      <c r="BB664" s="18"/>
      <c r="BC664" s="18"/>
      <c r="BD664" s="18"/>
      <c r="BE664" s="18"/>
      <c r="BF664" s="18"/>
      <c r="BG664" s="18"/>
      <c r="BH664" s="18"/>
      <c r="BI664" s="18"/>
      <c r="BJ664" s="18"/>
      <c r="BK664" s="18"/>
      <c r="BL664" s="18"/>
      <c r="BM664" s="18"/>
      <c r="BN664" s="18"/>
      <c r="BO664" s="18"/>
      <c r="BP664" s="18"/>
      <c r="BQ664" s="18"/>
      <c r="BR664" s="18"/>
      <c r="BS664" s="18"/>
      <c r="BT664" s="18"/>
      <c r="BU664" s="18"/>
      <c r="BV664" s="18"/>
      <c r="BW664" s="18"/>
      <c r="BX664" s="18"/>
      <c r="BY664" s="18"/>
      <c r="BZ664" s="18"/>
      <c r="CA664" s="18"/>
      <c r="CB664" s="18"/>
      <c r="CC664" s="18"/>
      <c r="CD664" s="18"/>
      <c r="CE664" s="18"/>
      <c r="CF664" s="18"/>
      <c r="CG664" s="18"/>
      <c r="CH664" s="18"/>
      <c r="CI664" s="18"/>
      <c r="CJ664" s="18"/>
      <c r="CK664" s="18"/>
      <c r="CL664" s="18"/>
      <c r="CM664" s="18"/>
      <c r="CN664" s="18"/>
      <c r="CO664" s="18"/>
      <c r="CP664" s="18"/>
      <c r="CQ664" s="18"/>
      <c r="CR664" s="18"/>
      <c r="CS664" s="18"/>
      <c r="CT664" s="18"/>
      <c r="CU664" s="18"/>
      <c r="CV664" s="18"/>
      <c r="CW664" s="18"/>
      <c r="CX664" s="18"/>
      <c r="CY664" s="18"/>
      <c r="CZ664" s="18"/>
      <c r="DA664" s="18"/>
      <c r="DB664" s="18"/>
      <c r="DC664" s="18"/>
      <c r="DD664" s="18"/>
      <c r="DE664" s="18"/>
      <c r="DF664" s="18"/>
      <c r="DG664" s="18"/>
      <c r="DH664" s="18"/>
      <c r="DI664" s="18"/>
      <c r="DJ664" s="18"/>
      <c r="DK664" s="18"/>
      <c r="DL664" s="18"/>
      <c r="DM664" s="18"/>
      <c r="DN664" s="18"/>
      <c r="DO664" s="18"/>
      <c r="DP664" s="18"/>
      <c r="DQ664" s="18"/>
      <c r="DR664" s="18"/>
      <c r="DS664" s="18"/>
      <c r="DT664" s="18"/>
      <c r="DU664" s="18"/>
      <c r="DV664" s="18"/>
      <c r="DW664" s="18"/>
      <c r="DX664" s="18"/>
      <c r="DY664" s="18"/>
      <c r="DZ664" s="18"/>
      <c r="EA664" s="18"/>
      <c r="EB664" s="18"/>
      <c r="EC664" s="18"/>
      <c r="ED664" s="18"/>
      <c r="EE664" s="18"/>
      <c r="EF664" s="18"/>
      <c r="EG664" s="18"/>
      <c r="EH664" s="18"/>
      <c r="EI664" s="18"/>
      <c r="EJ664" s="18"/>
      <c r="EK664" s="18"/>
      <c r="EL664" s="18"/>
      <c r="EM664" s="18"/>
      <c r="EN664" s="18"/>
      <c r="EO664" s="18"/>
      <c r="EP664" s="18"/>
      <c r="EQ664" s="18"/>
      <c r="ER664" s="18"/>
      <c r="ES664" s="18"/>
      <c r="ET664" s="18"/>
      <c r="EU664" s="18"/>
      <c r="EV664" s="18"/>
      <c r="EW664" s="18"/>
      <c r="EX664" s="18"/>
      <c r="EY664" s="18"/>
      <c r="EZ664" s="18"/>
      <c r="FA664" s="18"/>
      <c r="FB664" s="18"/>
      <c r="FC664" s="18"/>
      <c r="FD664" s="18"/>
      <c r="FE664" s="18"/>
      <c r="FF664" s="18"/>
      <c r="FG664" s="18"/>
      <c r="FH664" s="18"/>
      <c r="FI664" s="18"/>
      <c r="FJ664" s="18"/>
      <c r="FK664" s="18"/>
      <c r="FL664" s="18"/>
      <c r="FM664" s="18"/>
      <c r="FN664" s="18"/>
      <c r="FO664" s="18"/>
      <c r="FP664" s="18"/>
      <c r="FQ664" s="18"/>
      <c r="FR664" s="18"/>
      <c r="FS664" s="18"/>
      <c r="FT664" s="18"/>
      <c r="FU664" s="18"/>
      <c r="FV664" s="18"/>
      <c r="FW664" s="18"/>
      <c r="FX664" s="18"/>
      <c r="FY664" s="18"/>
      <c r="FZ664" s="18"/>
    </row>
    <row r="665" spans="1:182" ht="15">
      <c r="A665" s="18"/>
      <c r="B665" s="18"/>
      <c r="C665" s="18"/>
      <c r="D665" s="245"/>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c r="AY665" s="18"/>
      <c r="AZ665" s="18"/>
      <c r="BA665" s="18"/>
      <c r="BB665" s="18"/>
      <c r="BC665" s="18"/>
      <c r="BD665" s="18"/>
      <c r="BE665" s="18"/>
      <c r="BF665" s="18"/>
      <c r="BG665" s="18"/>
      <c r="BH665" s="18"/>
      <c r="BI665" s="18"/>
      <c r="BJ665" s="18"/>
      <c r="BK665" s="18"/>
      <c r="BL665" s="18"/>
      <c r="BM665" s="18"/>
      <c r="BN665" s="18"/>
      <c r="BO665" s="18"/>
      <c r="BP665" s="18"/>
      <c r="BQ665" s="18"/>
      <c r="BR665" s="18"/>
      <c r="BS665" s="18"/>
      <c r="BT665" s="18"/>
      <c r="BU665" s="18"/>
      <c r="BV665" s="18"/>
      <c r="BW665" s="18"/>
      <c r="BX665" s="18"/>
      <c r="BY665" s="18"/>
      <c r="BZ665" s="18"/>
      <c r="CA665" s="18"/>
      <c r="CB665" s="18"/>
      <c r="CC665" s="18"/>
      <c r="CD665" s="18"/>
      <c r="CE665" s="18"/>
      <c r="CF665" s="18"/>
      <c r="CG665" s="18"/>
      <c r="CH665" s="18"/>
      <c r="CI665" s="18"/>
      <c r="CJ665" s="18"/>
      <c r="CK665" s="18"/>
      <c r="CL665" s="18"/>
      <c r="CM665" s="18"/>
      <c r="CN665" s="18"/>
      <c r="CO665" s="18"/>
      <c r="CP665" s="18"/>
      <c r="CQ665" s="18"/>
      <c r="CR665" s="18"/>
      <c r="CS665" s="18"/>
      <c r="CT665" s="18"/>
      <c r="CU665" s="18"/>
      <c r="CV665" s="18"/>
      <c r="CW665" s="18"/>
      <c r="CX665" s="18"/>
      <c r="CY665" s="18"/>
      <c r="CZ665" s="18"/>
      <c r="DA665" s="18"/>
      <c r="DB665" s="18"/>
      <c r="DC665" s="18"/>
      <c r="DD665" s="18"/>
      <c r="DE665" s="18"/>
      <c r="DF665" s="18"/>
      <c r="DG665" s="18"/>
      <c r="DH665" s="18"/>
      <c r="DI665" s="18"/>
      <c r="DJ665" s="18"/>
      <c r="DK665" s="18"/>
      <c r="DL665" s="18"/>
      <c r="DM665" s="18"/>
      <c r="DN665" s="18"/>
      <c r="DO665" s="18"/>
      <c r="DP665" s="18"/>
      <c r="DQ665" s="18"/>
      <c r="DR665" s="18"/>
      <c r="DS665" s="18"/>
      <c r="DT665" s="18"/>
      <c r="DU665" s="18"/>
      <c r="DV665" s="18"/>
      <c r="DW665" s="18"/>
      <c r="DX665" s="18"/>
      <c r="DY665" s="18"/>
      <c r="DZ665" s="18"/>
      <c r="EA665" s="18"/>
      <c r="EB665" s="18"/>
      <c r="EC665" s="18"/>
      <c r="ED665" s="18"/>
      <c r="EE665" s="18"/>
      <c r="EF665" s="18"/>
      <c r="EG665" s="18"/>
      <c r="EH665" s="18"/>
      <c r="EI665" s="18"/>
      <c r="EJ665" s="18"/>
      <c r="EK665" s="18"/>
      <c r="EL665" s="18"/>
      <c r="EM665" s="18"/>
      <c r="EN665" s="18"/>
      <c r="EO665" s="18"/>
      <c r="EP665" s="18"/>
      <c r="EQ665" s="18"/>
      <c r="ER665" s="18"/>
      <c r="ES665" s="18"/>
      <c r="ET665" s="18"/>
      <c r="EU665" s="18"/>
      <c r="EV665" s="18"/>
      <c r="EW665" s="18"/>
      <c r="EX665" s="18"/>
      <c r="EY665" s="18"/>
      <c r="EZ665" s="18"/>
      <c r="FA665" s="18"/>
      <c r="FB665" s="18"/>
      <c r="FC665" s="18"/>
      <c r="FD665" s="18"/>
      <c r="FE665" s="18"/>
      <c r="FF665" s="18"/>
      <c r="FG665" s="18"/>
      <c r="FH665" s="18"/>
      <c r="FI665" s="18"/>
      <c r="FJ665" s="18"/>
      <c r="FK665" s="18"/>
      <c r="FL665" s="18"/>
      <c r="FM665" s="18"/>
      <c r="FN665" s="18"/>
      <c r="FO665" s="18"/>
      <c r="FP665" s="18"/>
      <c r="FQ665" s="18"/>
      <c r="FR665" s="18"/>
      <c r="FS665" s="18"/>
      <c r="FT665" s="18"/>
      <c r="FU665" s="18"/>
      <c r="FV665" s="18"/>
      <c r="FW665" s="18"/>
      <c r="FX665" s="18"/>
      <c r="FY665" s="18"/>
      <c r="FZ665" s="18"/>
    </row>
    <row r="666" spans="1:182" ht="15">
      <c r="A666" s="18"/>
      <c r="B666" s="18"/>
      <c r="C666" s="18"/>
      <c r="D666" s="245"/>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c r="AY666" s="18"/>
      <c r="AZ666" s="18"/>
      <c r="BA666" s="18"/>
      <c r="BB666" s="18"/>
      <c r="BC666" s="18"/>
      <c r="BD666" s="18"/>
      <c r="BE666" s="18"/>
      <c r="BF666" s="18"/>
      <c r="BG666" s="18"/>
      <c r="BH666" s="18"/>
      <c r="BI666" s="18"/>
      <c r="BJ666" s="18"/>
      <c r="BK666" s="18"/>
      <c r="BL666" s="18"/>
      <c r="BM666" s="18"/>
      <c r="BN666" s="18"/>
      <c r="BO666" s="18"/>
      <c r="BP666" s="18"/>
      <c r="BQ666" s="18"/>
      <c r="BR666" s="18"/>
      <c r="BS666" s="18"/>
      <c r="BT666" s="18"/>
      <c r="BU666" s="18"/>
      <c r="BV666" s="18"/>
      <c r="BW666" s="18"/>
      <c r="BX666" s="18"/>
      <c r="BY666" s="18"/>
      <c r="BZ666" s="18"/>
      <c r="CA666" s="18"/>
      <c r="CB666" s="18"/>
      <c r="CC666" s="18"/>
      <c r="CD666" s="18"/>
      <c r="CE666" s="18"/>
      <c r="CF666" s="18"/>
      <c r="CG666" s="18"/>
      <c r="CH666" s="18"/>
      <c r="CI666" s="18"/>
      <c r="CJ666" s="18"/>
      <c r="CK666" s="18"/>
      <c r="CL666" s="18"/>
      <c r="CM666" s="18"/>
      <c r="CN666" s="18"/>
      <c r="CO666" s="18"/>
      <c r="CP666" s="18"/>
      <c r="CQ666" s="18"/>
      <c r="CR666" s="18"/>
      <c r="CS666" s="18"/>
      <c r="CT666" s="18"/>
      <c r="CU666" s="18"/>
      <c r="CV666" s="18"/>
      <c r="CW666" s="18"/>
      <c r="CX666" s="18"/>
      <c r="CY666" s="18"/>
      <c r="CZ666" s="18"/>
      <c r="DA666" s="18"/>
      <c r="DB666" s="18"/>
      <c r="DC666" s="18"/>
      <c r="DD666" s="18"/>
      <c r="DE666" s="18"/>
      <c r="DF666" s="18"/>
      <c r="DG666" s="18"/>
      <c r="DH666" s="18"/>
      <c r="DI666" s="18"/>
      <c r="DJ666" s="18"/>
      <c r="DK666" s="18"/>
      <c r="DL666" s="18"/>
      <c r="DM666" s="18"/>
      <c r="DN666" s="18"/>
      <c r="DO666" s="18"/>
      <c r="DP666" s="18"/>
      <c r="DQ666" s="18"/>
      <c r="DR666" s="18"/>
      <c r="DS666" s="18"/>
      <c r="DT666" s="18"/>
      <c r="DU666" s="18"/>
      <c r="DV666" s="18"/>
      <c r="DW666" s="18"/>
      <c r="DX666" s="18"/>
      <c r="DY666" s="18"/>
      <c r="DZ666" s="18"/>
      <c r="EA666" s="18"/>
      <c r="EB666" s="18"/>
      <c r="EC666" s="18"/>
      <c r="ED666" s="18"/>
      <c r="EE666" s="18"/>
      <c r="EF666" s="18"/>
      <c r="EG666" s="18"/>
      <c r="EH666" s="18"/>
      <c r="EI666" s="18"/>
      <c r="EJ666" s="18"/>
      <c r="EK666" s="18"/>
      <c r="EL666" s="18"/>
      <c r="EM666" s="18"/>
      <c r="EN666" s="18"/>
      <c r="EO666" s="18"/>
      <c r="EP666" s="18"/>
      <c r="EQ666" s="18"/>
      <c r="ER666" s="18"/>
      <c r="ES666" s="18"/>
      <c r="ET666" s="18"/>
      <c r="EU666" s="18"/>
      <c r="EV666" s="18"/>
      <c r="EW666" s="18"/>
      <c r="EX666" s="18"/>
      <c r="EY666" s="18"/>
      <c r="EZ666" s="18"/>
      <c r="FA666" s="18"/>
      <c r="FB666" s="18"/>
      <c r="FC666" s="18"/>
      <c r="FD666" s="18"/>
      <c r="FE666" s="18"/>
      <c r="FF666" s="18"/>
      <c r="FG666" s="18"/>
      <c r="FH666" s="18"/>
      <c r="FI666" s="18"/>
      <c r="FJ666" s="18"/>
      <c r="FK666" s="18"/>
      <c r="FL666" s="18"/>
      <c r="FM666" s="18"/>
      <c r="FN666" s="18"/>
      <c r="FO666" s="18"/>
      <c r="FP666" s="18"/>
      <c r="FQ666" s="18"/>
      <c r="FR666" s="18"/>
      <c r="FS666" s="18"/>
      <c r="FT666" s="18"/>
      <c r="FU666" s="18"/>
      <c r="FV666" s="18"/>
      <c r="FW666" s="18"/>
      <c r="FX666" s="18"/>
      <c r="FY666" s="18"/>
      <c r="FZ666" s="18"/>
    </row>
    <row r="667" spans="1:182" ht="15">
      <c r="A667" s="18"/>
      <c r="B667" s="18"/>
      <c r="C667" s="18"/>
      <c r="D667" s="245"/>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c r="AY667" s="18"/>
      <c r="AZ667" s="18"/>
      <c r="BA667" s="18"/>
      <c r="BB667" s="18"/>
      <c r="BC667" s="18"/>
      <c r="BD667" s="18"/>
      <c r="BE667" s="18"/>
      <c r="BF667" s="18"/>
      <c r="BG667" s="18"/>
      <c r="BH667" s="18"/>
      <c r="BI667" s="18"/>
      <c r="BJ667" s="18"/>
      <c r="BK667" s="18"/>
      <c r="BL667" s="18"/>
      <c r="BM667" s="18"/>
      <c r="BN667" s="18"/>
      <c r="BO667" s="18"/>
      <c r="BP667" s="18"/>
      <c r="BQ667" s="18"/>
      <c r="BR667" s="18"/>
      <c r="BS667" s="18"/>
      <c r="BT667" s="18"/>
      <c r="BU667" s="18"/>
      <c r="BV667" s="18"/>
      <c r="BW667" s="18"/>
      <c r="BX667" s="18"/>
      <c r="BY667" s="18"/>
      <c r="BZ667" s="18"/>
      <c r="CA667" s="18"/>
      <c r="CB667" s="18"/>
      <c r="CC667" s="18"/>
      <c r="CD667" s="18"/>
      <c r="CE667" s="18"/>
      <c r="CF667" s="18"/>
      <c r="CG667" s="18"/>
      <c r="CH667" s="18"/>
      <c r="CI667" s="18"/>
      <c r="CJ667" s="18"/>
      <c r="CK667" s="18"/>
      <c r="CL667" s="18"/>
      <c r="CM667" s="18"/>
      <c r="CN667" s="18"/>
      <c r="CO667" s="18"/>
      <c r="CP667" s="18"/>
      <c r="CQ667" s="18"/>
      <c r="CR667" s="18"/>
      <c r="CS667" s="18"/>
      <c r="CT667" s="18"/>
      <c r="CU667" s="18"/>
      <c r="CV667" s="18"/>
      <c r="CW667" s="18"/>
      <c r="CX667" s="18"/>
      <c r="CY667" s="18"/>
      <c r="CZ667" s="18"/>
      <c r="DA667" s="18"/>
      <c r="DB667" s="18"/>
      <c r="DC667" s="18"/>
      <c r="DD667" s="18"/>
      <c r="DE667" s="18"/>
      <c r="DF667" s="18"/>
      <c r="DG667" s="18"/>
      <c r="DH667" s="18"/>
      <c r="DI667" s="18"/>
      <c r="DJ667" s="18"/>
      <c r="DK667" s="18"/>
      <c r="DL667" s="18"/>
      <c r="DM667" s="18"/>
      <c r="DN667" s="18"/>
      <c r="DO667" s="18"/>
      <c r="DP667" s="18"/>
      <c r="DQ667" s="18"/>
      <c r="DR667" s="18"/>
      <c r="DS667" s="18"/>
      <c r="DT667" s="18"/>
      <c r="DU667" s="18"/>
      <c r="DV667" s="18"/>
      <c r="DW667" s="18"/>
      <c r="DX667" s="18"/>
      <c r="DY667" s="18"/>
      <c r="DZ667" s="18"/>
      <c r="EA667" s="18"/>
      <c r="EB667" s="18"/>
      <c r="EC667" s="18"/>
      <c r="ED667" s="18"/>
      <c r="EE667" s="18"/>
      <c r="EF667" s="18"/>
      <c r="EG667" s="18"/>
      <c r="EH667" s="18"/>
      <c r="EI667" s="18"/>
      <c r="EJ667" s="18"/>
      <c r="EK667" s="18"/>
      <c r="EL667" s="18"/>
      <c r="EM667" s="18"/>
      <c r="EN667" s="18"/>
      <c r="EO667" s="18"/>
      <c r="EP667" s="18"/>
      <c r="EQ667" s="18"/>
      <c r="ER667" s="18"/>
      <c r="ES667" s="18"/>
      <c r="ET667" s="18"/>
      <c r="EU667" s="18"/>
      <c r="EV667" s="18"/>
      <c r="EW667" s="18"/>
      <c r="EX667" s="18"/>
      <c r="EY667" s="18"/>
      <c r="EZ667" s="18"/>
      <c r="FA667" s="18"/>
      <c r="FB667" s="18"/>
      <c r="FC667" s="18"/>
      <c r="FD667" s="18"/>
      <c r="FE667" s="18"/>
      <c r="FF667" s="18"/>
      <c r="FG667" s="18"/>
      <c r="FH667" s="18"/>
      <c r="FI667" s="18"/>
      <c r="FJ667" s="18"/>
      <c r="FK667" s="18"/>
      <c r="FL667" s="18"/>
      <c r="FM667" s="18"/>
      <c r="FN667" s="18"/>
      <c r="FO667" s="18"/>
      <c r="FP667" s="18"/>
      <c r="FQ667" s="18"/>
      <c r="FR667" s="18"/>
      <c r="FS667" s="18"/>
      <c r="FT667" s="18"/>
      <c r="FU667" s="18"/>
      <c r="FV667" s="18"/>
      <c r="FW667" s="18"/>
      <c r="FX667" s="18"/>
      <c r="FY667" s="18"/>
      <c r="FZ667" s="18"/>
    </row>
    <row r="668" spans="1:182" ht="15">
      <c r="A668" s="18"/>
      <c r="B668" s="18"/>
      <c r="C668" s="18"/>
      <c r="D668" s="245"/>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c r="CE668" s="18"/>
      <c r="CF668" s="18"/>
      <c r="CG668" s="18"/>
      <c r="CH668" s="18"/>
      <c r="CI668" s="18"/>
      <c r="CJ668" s="18"/>
      <c r="CK668" s="18"/>
      <c r="CL668" s="18"/>
      <c r="CM668" s="18"/>
      <c r="CN668" s="18"/>
      <c r="CO668" s="18"/>
      <c r="CP668" s="18"/>
      <c r="CQ668" s="18"/>
      <c r="CR668" s="18"/>
      <c r="CS668" s="18"/>
      <c r="CT668" s="18"/>
      <c r="CU668" s="18"/>
      <c r="CV668" s="18"/>
      <c r="CW668" s="18"/>
      <c r="CX668" s="18"/>
      <c r="CY668" s="18"/>
      <c r="CZ668" s="18"/>
      <c r="DA668" s="18"/>
      <c r="DB668" s="18"/>
      <c r="DC668" s="18"/>
      <c r="DD668" s="18"/>
      <c r="DE668" s="18"/>
      <c r="DF668" s="18"/>
      <c r="DG668" s="18"/>
      <c r="DH668" s="18"/>
      <c r="DI668" s="18"/>
      <c r="DJ668" s="18"/>
      <c r="DK668" s="18"/>
      <c r="DL668" s="18"/>
      <c r="DM668" s="18"/>
      <c r="DN668" s="18"/>
      <c r="DO668" s="18"/>
      <c r="DP668" s="18"/>
      <c r="DQ668" s="18"/>
      <c r="DR668" s="18"/>
      <c r="DS668" s="18"/>
      <c r="DT668" s="18"/>
      <c r="DU668" s="18"/>
      <c r="DV668" s="18"/>
      <c r="DW668" s="18"/>
      <c r="DX668" s="18"/>
      <c r="DY668" s="18"/>
      <c r="DZ668" s="18"/>
      <c r="EA668" s="18"/>
      <c r="EB668" s="18"/>
      <c r="EC668" s="18"/>
      <c r="ED668" s="18"/>
      <c r="EE668" s="18"/>
      <c r="EF668" s="18"/>
      <c r="EG668" s="18"/>
      <c r="EH668" s="18"/>
      <c r="EI668" s="18"/>
      <c r="EJ668" s="18"/>
      <c r="EK668" s="18"/>
      <c r="EL668" s="18"/>
      <c r="EM668" s="18"/>
      <c r="EN668" s="18"/>
      <c r="EO668" s="18"/>
      <c r="EP668" s="18"/>
      <c r="EQ668" s="18"/>
      <c r="ER668" s="18"/>
      <c r="ES668" s="18"/>
      <c r="ET668" s="18"/>
      <c r="EU668" s="18"/>
      <c r="EV668" s="18"/>
      <c r="EW668" s="18"/>
      <c r="EX668" s="18"/>
      <c r="EY668" s="18"/>
      <c r="EZ668" s="18"/>
      <c r="FA668" s="18"/>
      <c r="FB668" s="18"/>
      <c r="FC668" s="18"/>
      <c r="FD668" s="18"/>
      <c r="FE668" s="18"/>
      <c r="FF668" s="18"/>
      <c r="FG668" s="18"/>
      <c r="FH668" s="18"/>
      <c r="FI668" s="18"/>
      <c r="FJ668" s="18"/>
      <c r="FK668" s="18"/>
      <c r="FL668" s="18"/>
      <c r="FM668" s="18"/>
      <c r="FN668" s="18"/>
      <c r="FO668" s="18"/>
      <c r="FP668" s="18"/>
      <c r="FQ668" s="18"/>
      <c r="FR668" s="18"/>
      <c r="FS668" s="18"/>
      <c r="FT668" s="18"/>
      <c r="FU668" s="18"/>
      <c r="FV668" s="18"/>
      <c r="FW668" s="18"/>
      <c r="FX668" s="18"/>
      <c r="FY668" s="18"/>
      <c r="FZ668" s="18"/>
    </row>
    <row r="669" spans="1:182" ht="15">
      <c r="A669" s="18"/>
      <c r="B669" s="18"/>
      <c r="C669" s="18"/>
      <c r="D669" s="245"/>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18"/>
      <c r="BI669" s="18"/>
      <c r="BJ669" s="18"/>
      <c r="BK669" s="18"/>
      <c r="BL669" s="18"/>
      <c r="BM669" s="18"/>
      <c r="BN669" s="18"/>
      <c r="BO669" s="18"/>
      <c r="BP669" s="18"/>
      <c r="BQ669" s="18"/>
      <c r="BR669" s="18"/>
      <c r="BS669" s="18"/>
      <c r="BT669" s="18"/>
      <c r="BU669" s="18"/>
      <c r="BV669" s="18"/>
      <c r="BW669" s="18"/>
      <c r="BX669" s="18"/>
      <c r="BY669" s="18"/>
      <c r="BZ669" s="18"/>
      <c r="CA669" s="18"/>
      <c r="CB669" s="18"/>
      <c r="CC669" s="18"/>
      <c r="CD669" s="18"/>
      <c r="CE669" s="18"/>
      <c r="CF669" s="18"/>
      <c r="CG669" s="18"/>
      <c r="CH669" s="18"/>
      <c r="CI669" s="18"/>
      <c r="CJ669" s="18"/>
      <c r="CK669" s="18"/>
      <c r="CL669" s="18"/>
      <c r="CM669" s="18"/>
      <c r="CN669" s="18"/>
      <c r="CO669" s="18"/>
      <c r="CP669" s="18"/>
      <c r="CQ669" s="18"/>
      <c r="CR669" s="18"/>
      <c r="CS669" s="18"/>
      <c r="CT669" s="18"/>
      <c r="CU669" s="18"/>
      <c r="CV669" s="18"/>
      <c r="CW669" s="18"/>
      <c r="CX669" s="18"/>
      <c r="CY669" s="18"/>
      <c r="CZ669" s="18"/>
      <c r="DA669" s="18"/>
      <c r="DB669" s="18"/>
      <c r="DC669" s="18"/>
      <c r="DD669" s="18"/>
      <c r="DE669" s="18"/>
      <c r="DF669" s="18"/>
      <c r="DG669" s="18"/>
      <c r="DH669" s="18"/>
      <c r="DI669" s="18"/>
      <c r="DJ669" s="18"/>
      <c r="DK669" s="18"/>
      <c r="DL669" s="18"/>
      <c r="DM669" s="18"/>
      <c r="DN669" s="18"/>
      <c r="DO669" s="18"/>
      <c r="DP669" s="18"/>
      <c r="DQ669" s="18"/>
      <c r="DR669" s="18"/>
      <c r="DS669" s="18"/>
      <c r="DT669" s="18"/>
      <c r="DU669" s="18"/>
      <c r="DV669" s="18"/>
      <c r="DW669" s="18"/>
      <c r="DX669" s="18"/>
      <c r="DY669" s="18"/>
      <c r="DZ669" s="18"/>
      <c r="EA669" s="18"/>
      <c r="EB669" s="18"/>
      <c r="EC669" s="18"/>
      <c r="ED669" s="18"/>
      <c r="EE669" s="18"/>
      <c r="EF669" s="18"/>
      <c r="EG669" s="18"/>
      <c r="EH669" s="18"/>
      <c r="EI669" s="18"/>
      <c r="EJ669" s="18"/>
      <c r="EK669" s="18"/>
      <c r="EL669" s="18"/>
      <c r="EM669" s="18"/>
      <c r="EN669" s="18"/>
      <c r="EO669" s="18"/>
      <c r="EP669" s="18"/>
      <c r="EQ669" s="18"/>
      <c r="ER669" s="18"/>
      <c r="ES669" s="18"/>
      <c r="ET669" s="18"/>
      <c r="EU669" s="18"/>
      <c r="EV669" s="18"/>
      <c r="EW669" s="18"/>
      <c r="EX669" s="18"/>
      <c r="EY669" s="18"/>
      <c r="EZ669" s="18"/>
      <c r="FA669" s="18"/>
      <c r="FB669" s="18"/>
      <c r="FC669" s="18"/>
      <c r="FD669" s="18"/>
      <c r="FE669" s="18"/>
      <c r="FF669" s="18"/>
      <c r="FG669" s="18"/>
      <c r="FH669" s="18"/>
      <c r="FI669" s="18"/>
      <c r="FJ669" s="18"/>
      <c r="FK669" s="18"/>
      <c r="FL669" s="18"/>
      <c r="FM669" s="18"/>
      <c r="FN669" s="18"/>
      <c r="FO669" s="18"/>
      <c r="FP669" s="18"/>
      <c r="FQ669" s="18"/>
      <c r="FR669" s="18"/>
      <c r="FS669" s="18"/>
      <c r="FT669" s="18"/>
      <c r="FU669" s="18"/>
      <c r="FV669" s="18"/>
      <c r="FW669" s="18"/>
      <c r="FX669" s="18"/>
      <c r="FY669" s="18"/>
      <c r="FZ669" s="18"/>
    </row>
    <row r="670" spans="1:182" ht="15">
      <c r="A670" s="18"/>
      <c r="B670" s="18"/>
      <c r="C670" s="18"/>
      <c r="D670" s="245"/>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18"/>
      <c r="BI670" s="18"/>
      <c r="BJ670" s="18"/>
      <c r="BK670" s="18"/>
      <c r="BL670" s="18"/>
      <c r="BM670" s="18"/>
      <c r="BN670" s="18"/>
      <c r="BO670" s="18"/>
      <c r="BP670" s="18"/>
      <c r="BQ670" s="18"/>
      <c r="BR670" s="18"/>
      <c r="BS670" s="18"/>
      <c r="BT670" s="18"/>
      <c r="BU670" s="18"/>
      <c r="BV670" s="18"/>
      <c r="BW670" s="18"/>
      <c r="BX670" s="18"/>
      <c r="BY670" s="18"/>
      <c r="BZ670" s="18"/>
      <c r="CA670" s="18"/>
      <c r="CB670" s="18"/>
      <c r="CC670" s="18"/>
      <c r="CD670" s="18"/>
      <c r="CE670" s="18"/>
      <c r="CF670" s="18"/>
      <c r="CG670" s="18"/>
      <c r="CH670" s="18"/>
      <c r="CI670" s="18"/>
      <c r="CJ670" s="18"/>
      <c r="CK670" s="18"/>
      <c r="CL670" s="18"/>
      <c r="CM670" s="18"/>
      <c r="CN670" s="18"/>
      <c r="CO670" s="18"/>
      <c r="CP670" s="18"/>
      <c r="CQ670" s="18"/>
      <c r="CR670" s="18"/>
      <c r="CS670" s="18"/>
      <c r="CT670" s="18"/>
      <c r="CU670" s="18"/>
      <c r="CV670" s="18"/>
      <c r="CW670" s="18"/>
      <c r="CX670" s="18"/>
      <c r="CY670" s="18"/>
      <c r="CZ670" s="18"/>
      <c r="DA670" s="18"/>
      <c r="DB670" s="18"/>
      <c r="DC670" s="18"/>
      <c r="DD670" s="18"/>
      <c r="DE670" s="18"/>
      <c r="DF670" s="18"/>
      <c r="DG670" s="18"/>
      <c r="DH670" s="18"/>
      <c r="DI670" s="18"/>
      <c r="DJ670" s="18"/>
      <c r="DK670" s="18"/>
      <c r="DL670" s="18"/>
      <c r="DM670" s="18"/>
      <c r="DN670" s="18"/>
      <c r="DO670" s="18"/>
      <c r="DP670" s="18"/>
      <c r="DQ670" s="18"/>
      <c r="DR670" s="18"/>
      <c r="DS670" s="18"/>
      <c r="DT670" s="18"/>
      <c r="DU670" s="18"/>
      <c r="DV670" s="18"/>
      <c r="DW670" s="18"/>
      <c r="DX670" s="18"/>
      <c r="DY670" s="18"/>
      <c r="DZ670" s="18"/>
      <c r="EA670" s="18"/>
      <c r="EB670" s="18"/>
      <c r="EC670" s="18"/>
      <c r="ED670" s="18"/>
      <c r="EE670" s="18"/>
      <c r="EF670" s="18"/>
      <c r="EG670" s="18"/>
      <c r="EH670" s="18"/>
      <c r="EI670" s="18"/>
      <c r="EJ670" s="18"/>
      <c r="EK670" s="18"/>
      <c r="EL670" s="18"/>
      <c r="EM670" s="18"/>
      <c r="EN670" s="18"/>
      <c r="EO670" s="18"/>
      <c r="EP670" s="18"/>
      <c r="EQ670" s="18"/>
      <c r="ER670" s="18"/>
      <c r="ES670" s="18"/>
      <c r="ET670" s="18"/>
      <c r="EU670" s="18"/>
      <c r="EV670" s="18"/>
      <c r="EW670" s="18"/>
      <c r="EX670" s="18"/>
      <c r="EY670" s="18"/>
      <c r="EZ670" s="18"/>
      <c r="FA670" s="18"/>
      <c r="FB670" s="18"/>
      <c r="FC670" s="18"/>
      <c r="FD670" s="18"/>
      <c r="FE670" s="18"/>
      <c r="FF670" s="18"/>
      <c r="FG670" s="18"/>
      <c r="FH670" s="18"/>
      <c r="FI670" s="18"/>
      <c r="FJ670" s="18"/>
      <c r="FK670" s="18"/>
      <c r="FL670" s="18"/>
      <c r="FM670" s="18"/>
      <c r="FN670" s="18"/>
      <c r="FO670" s="18"/>
      <c r="FP670" s="18"/>
      <c r="FQ670" s="18"/>
      <c r="FR670" s="18"/>
      <c r="FS670" s="18"/>
      <c r="FT670" s="18"/>
      <c r="FU670" s="18"/>
      <c r="FV670" s="18"/>
      <c r="FW670" s="18"/>
      <c r="FX670" s="18"/>
      <c r="FY670" s="18"/>
      <c r="FZ670" s="18"/>
    </row>
    <row r="671" spans="1:182" ht="15">
      <c r="A671" s="18"/>
      <c r="B671" s="18"/>
      <c r="C671" s="18"/>
      <c r="D671" s="245"/>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8"/>
      <c r="BD671" s="18"/>
      <c r="BE671" s="18"/>
      <c r="BF671" s="18"/>
      <c r="BG671" s="18"/>
      <c r="BH671" s="18"/>
      <c r="BI671" s="18"/>
      <c r="BJ671" s="18"/>
      <c r="BK671" s="18"/>
      <c r="BL671" s="18"/>
      <c r="BM671" s="18"/>
      <c r="BN671" s="18"/>
      <c r="BO671" s="18"/>
      <c r="BP671" s="18"/>
      <c r="BQ671" s="18"/>
      <c r="BR671" s="18"/>
      <c r="BS671" s="18"/>
      <c r="BT671" s="18"/>
      <c r="BU671" s="18"/>
      <c r="BV671" s="18"/>
      <c r="BW671" s="18"/>
      <c r="BX671" s="18"/>
      <c r="BY671" s="18"/>
      <c r="BZ671" s="18"/>
      <c r="CA671" s="18"/>
      <c r="CB671" s="18"/>
      <c r="CC671" s="18"/>
      <c r="CD671" s="18"/>
      <c r="CE671" s="18"/>
      <c r="CF671" s="18"/>
      <c r="CG671" s="18"/>
      <c r="CH671" s="18"/>
      <c r="CI671" s="18"/>
      <c r="CJ671" s="18"/>
      <c r="CK671" s="18"/>
      <c r="CL671" s="18"/>
      <c r="CM671" s="18"/>
      <c r="CN671" s="18"/>
      <c r="CO671" s="18"/>
      <c r="CP671" s="18"/>
      <c r="CQ671" s="18"/>
      <c r="CR671" s="18"/>
      <c r="CS671" s="18"/>
      <c r="CT671" s="18"/>
      <c r="CU671" s="18"/>
      <c r="CV671" s="18"/>
      <c r="CW671" s="18"/>
      <c r="CX671" s="18"/>
      <c r="CY671" s="18"/>
      <c r="CZ671" s="18"/>
      <c r="DA671" s="18"/>
      <c r="DB671" s="18"/>
      <c r="DC671" s="18"/>
      <c r="DD671" s="18"/>
      <c r="DE671" s="18"/>
      <c r="DF671" s="18"/>
      <c r="DG671" s="18"/>
      <c r="DH671" s="18"/>
      <c r="DI671" s="18"/>
      <c r="DJ671" s="18"/>
      <c r="DK671" s="18"/>
      <c r="DL671" s="18"/>
      <c r="DM671" s="18"/>
      <c r="DN671" s="18"/>
      <c r="DO671" s="18"/>
      <c r="DP671" s="18"/>
      <c r="DQ671" s="18"/>
      <c r="DR671" s="18"/>
      <c r="DS671" s="18"/>
      <c r="DT671" s="18"/>
      <c r="DU671" s="18"/>
      <c r="DV671" s="18"/>
      <c r="DW671" s="18"/>
      <c r="DX671" s="18"/>
      <c r="DY671" s="18"/>
      <c r="DZ671" s="18"/>
      <c r="EA671" s="18"/>
      <c r="EB671" s="18"/>
      <c r="EC671" s="18"/>
      <c r="ED671" s="18"/>
      <c r="EE671" s="18"/>
      <c r="EF671" s="18"/>
      <c r="EG671" s="18"/>
      <c r="EH671" s="18"/>
      <c r="EI671" s="18"/>
      <c r="EJ671" s="18"/>
      <c r="EK671" s="18"/>
      <c r="EL671" s="18"/>
      <c r="EM671" s="18"/>
      <c r="EN671" s="18"/>
      <c r="EO671" s="18"/>
      <c r="EP671" s="18"/>
      <c r="EQ671" s="18"/>
      <c r="ER671" s="18"/>
      <c r="ES671" s="18"/>
      <c r="ET671" s="18"/>
      <c r="EU671" s="18"/>
      <c r="EV671" s="18"/>
      <c r="EW671" s="18"/>
      <c r="EX671" s="18"/>
      <c r="EY671" s="18"/>
      <c r="EZ671" s="18"/>
      <c r="FA671" s="18"/>
      <c r="FB671" s="18"/>
      <c r="FC671" s="18"/>
      <c r="FD671" s="18"/>
      <c r="FE671" s="18"/>
      <c r="FF671" s="18"/>
      <c r="FG671" s="18"/>
      <c r="FH671" s="18"/>
      <c r="FI671" s="18"/>
      <c r="FJ671" s="18"/>
      <c r="FK671" s="18"/>
      <c r="FL671" s="18"/>
      <c r="FM671" s="18"/>
      <c r="FN671" s="18"/>
      <c r="FO671" s="18"/>
      <c r="FP671" s="18"/>
      <c r="FQ671" s="18"/>
      <c r="FR671" s="18"/>
      <c r="FS671" s="18"/>
      <c r="FT671" s="18"/>
      <c r="FU671" s="18"/>
      <c r="FV671" s="18"/>
      <c r="FW671" s="18"/>
      <c r="FX671" s="18"/>
      <c r="FY671" s="18"/>
      <c r="FZ671" s="18"/>
    </row>
    <row r="672" spans="1:182" ht="15">
      <c r="A672" s="18"/>
      <c r="B672" s="18"/>
      <c r="C672" s="18"/>
      <c r="D672" s="245"/>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c r="AY672" s="18"/>
      <c r="AZ672" s="18"/>
      <c r="BA672" s="18"/>
      <c r="BB672" s="18"/>
      <c r="BC672" s="18"/>
      <c r="BD672" s="18"/>
      <c r="BE672" s="18"/>
      <c r="BF672" s="18"/>
      <c r="BG672" s="18"/>
      <c r="BH672" s="18"/>
      <c r="BI672" s="18"/>
      <c r="BJ672" s="18"/>
      <c r="BK672" s="18"/>
      <c r="BL672" s="18"/>
      <c r="BM672" s="18"/>
      <c r="BN672" s="18"/>
      <c r="BO672" s="18"/>
      <c r="BP672" s="18"/>
      <c r="BQ672" s="18"/>
      <c r="BR672" s="18"/>
      <c r="BS672" s="18"/>
      <c r="BT672" s="18"/>
      <c r="BU672" s="18"/>
      <c r="BV672" s="18"/>
      <c r="BW672" s="18"/>
      <c r="BX672" s="18"/>
      <c r="BY672" s="18"/>
      <c r="BZ672" s="18"/>
      <c r="CA672" s="18"/>
      <c r="CB672" s="18"/>
      <c r="CC672" s="18"/>
      <c r="CD672" s="18"/>
      <c r="CE672" s="18"/>
      <c r="CF672" s="18"/>
      <c r="CG672" s="18"/>
      <c r="CH672" s="18"/>
      <c r="CI672" s="18"/>
      <c r="CJ672" s="18"/>
      <c r="CK672" s="18"/>
      <c r="CL672" s="18"/>
      <c r="CM672" s="18"/>
      <c r="CN672" s="18"/>
      <c r="CO672" s="18"/>
      <c r="CP672" s="18"/>
      <c r="CQ672" s="18"/>
      <c r="CR672" s="18"/>
      <c r="CS672" s="18"/>
      <c r="CT672" s="18"/>
      <c r="CU672" s="18"/>
      <c r="CV672" s="18"/>
      <c r="CW672" s="18"/>
      <c r="CX672" s="18"/>
      <c r="CY672" s="18"/>
      <c r="CZ672" s="18"/>
      <c r="DA672" s="18"/>
      <c r="DB672" s="18"/>
      <c r="DC672" s="18"/>
      <c r="DD672" s="18"/>
      <c r="DE672" s="18"/>
      <c r="DF672" s="18"/>
      <c r="DG672" s="18"/>
      <c r="DH672" s="18"/>
      <c r="DI672" s="18"/>
      <c r="DJ672" s="18"/>
      <c r="DK672" s="18"/>
      <c r="DL672" s="18"/>
      <c r="DM672" s="18"/>
      <c r="DN672" s="18"/>
      <c r="DO672" s="18"/>
      <c r="DP672" s="18"/>
      <c r="DQ672" s="18"/>
      <c r="DR672" s="18"/>
      <c r="DS672" s="18"/>
      <c r="DT672" s="18"/>
      <c r="DU672" s="18"/>
      <c r="DV672" s="18"/>
      <c r="DW672" s="18"/>
      <c r="DX672" s="18"/>
      <c r="DY672" s="18"/>
      <c r="DZ672" s="18"/>
      <c r="EA672" s="18"/>
      <c r="EB672" s="18"/>
      <c r="EC672" s="18"/>
      <c r="ED672" s="18"/>
      <c r="EE672" s="18"/>
      <c r="EF672" s="18"/>
      <c r="EG672" s="18"/>
      <c r="EH672" s="18"/>
      <c r="EI672" s="18"/>
      <c r="EJ672" s="18"/>
      <c r="EK672" s="18"/>
      <c r="EL672" s="18"/>
      <c r="EM672" s="18"/>
      <c r="EN672" s="18"/>
      <c r="EO672" s="18"/>
      <c r="EP672" s="18"/>
      <c r="EQ672" s="18"/>
      <c r="ER672" s="18"/>
      <c r="ES672" s="18"/>
      <c r="ET672" s="18"/>
      <c r="EU672" s="18"/>
      <c r="EV672" s="18"/>
      <c r="EW672" s="18"/>
      <c r="EX672" s="18"/>
      <c r="EY672" s="18"/>
      <c r="EZ672" s="18"/>
      <c r="FA672" s="18"/>
      <c r="FB672" s="18"/>
      <c r="FC672" s="18"/>
      <c r="FD672" s="18"/>
      <c r="FE672" s="18"/>
      <c r="FF672" s="18"/>
      <c r="FG672" s="18"/>
      <c r="FH672" s="18"/>
      <c r="FI672" s="18"/>
      <c r="FJ672" s="18"/>
      <c r="FK672" s="18"/>
      <c r="FL672" s="18"/>
      <c r="FM672" s="18"/>
      <c r="FN672" s="18"/>
      <c r="FO672" s="18"/>
      <c r="FP672" s="18"/>
      <c r="FQ672" s="18"/>
      <c r="FR672" s="18"/>
      <c r="FS672" s="18"/>
      <c r="FT672" s="18"/>
      <c r="FU672" s="18"/>
      <c r="FV672" s="18"/>
      <c r="FW672" s="18"/>
      <c r="FX672" s="18"/>
      <c r="FY672" s="18"/>
      <c r="FZ672" s="18"/>
    </row>
    <row r="673" spans="1:182" ht="15">
      <c r="A673" s="18"/>
      <c r="B673" s="18"/>
      <c r="C673" s="18"/>
      <c r="D673" s="245"/>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c r="AY673" s="18"/>
      <c r="AZ673" s="18"/>
      <c r="BA673" s="18"/>
      <c r="BB673" s="18"/>
      <c r="BC673" s="18"/>
      <c r="BD673" s="18"/>
      <c r="BE673" s="18"/>
      <c r="BF673" s="18"/>
      <c r="BG673" s="18"/>
      <c r="BH673" s="18"/>
      <c r="BI673" s="18"/>
      <c r="BJ673" s="18"/>
      <c r="BK673" s="18"/>
      <c r="BL673" s="18"/>
      <c r="BM673" s="18"/>
      <c r="BN673" s="18"/>
      <c r="BO673" s="18"/>
      <c r="BP673" s="18"/>
      <c r="BQ673" s="18"/>
      <c r="BR673" s="18"/>
      <c r="BS673" s="18"/>
      <c r="BT673" s="18"/>
      <c r="BU673" s="18"/>
      <c r="BV673" s="18"/>
      <c r="BW673" s="18"/>
      <c r="BX673" s="18"/>
      <c r="BY673" s="18"/>
      <c r="BZ673" s="18"/>
      <c r="CA673" s="18"/>
      <c r="CB673" s="18"/>
      <c r="CC673" s="18"/>
      <c r="CD673" s="18"/>
      <c r="CE673" s="18"/>
      <c r="CF673" s="18"/>
      <c r="CG673" s="18"/>
      <c r="CH673" s="18"/>
      <c r="CI673" s="18"/>
      <c r="CJ673" s="18"/>
      <c r="CK673" s="18"/>
      <c r="CL673" s="18"/>
      <c r="CM673" s="18"/>
      <c r="CN673" s="18"/>
      <c r="CO673" s="18"/>
      <c r="CP673" s="18"/>
      <c r="CQ673" s="18"/>
      <c r="CR673" s="18"/>
      <c r="CS673" s="18"/>
      <c r="CT673" s="18"/>
      <c r="CU673" s="18"/>
      <c r="CV673" s="18"/>
      <c r="CW673" s="18"/>
      <c r="CX673" s="18"/>
      <c r="CY673" s="18"/>
      <c r="CZ673" s="18"/>
      <c r="DA673" s="18"/>
      <c r="DB673" s="18"/>
      <c r="DC673" s="18"/>
      <c r="DD673" s="18"/>
      <c r="DE673" s="18"/>
      <c r="DF673" s="18"/>
      <c r="DG673" s="18"/>
      <c r="DH673" s="18"/>
      <c r="DI673" s="18"/>
      <c r="DJ673" s="18"/>
      <c r="DK673" s="18"/>
      <c r="DL673" s="18"/>
      <c r="DM673" s="18"/>
      <c r="DN673" s="18"/>
      <c r="DO673" s="18"/>
      <c r="DP673" s="18"/>
      <c r="DQ673" s="18"/>
      <c r="DR673" s="18"/>
      <c r="DS673" s="18"/>
      <c r="DT673" s="18"/>
      <c r="DU673" s="18"/>
      <c r="DV673" s="18"/>
      <c r="DW673" s="18"/>
      <c r="DX673" s="18"/>
      <c r="DY673" s="18"/>
      <c r="DZ673" s="18"/>
      <c r="EA673" s="18"/>
      <c r="EB673" s="18"/>
      <c r="EC673" s="18"/>
      <c r="ED673" s="18"/>
      <c r="EE673" s="18"/>
      <c r="EF673" s="18"/>
      <c r="EG673" s="18"/>
      <c r="EH673" s="18"/>
      <c r="EI673" s="18"/>
      <c r="EJ673" s="18"/>
      <c r="EK673" s="18"/>
      <c r="EL673" s="18"/>
      <c r="EM673" s="18"/>
      <c r="EN673" s="18"/>
      <c r="EO673" s="18"/>
      <c r="EP673" s="18"/>
      <c r="EQ673" s="18"/>
      <c r="ER673" s="18"/>
      <c r="ES673" s="18"/>
      <c r="ET673" s="18"/>
      <c r="EU673" s="18"/>
      <c r="EV673" s="18"/>
      <c r="EW673" s="18"/>
      <c r="EX673" s="18"/>
      <c r="EY673" s="18"/>
      <c r="EZ673" s="18"/>
      <c r="FA673" s="18"/>
      <c r="FB673" s="18"/>
      <c r="FC673" s="18"/>
      <c r="FD673" s="18"/>
      <c r="FE673" s="18"/>
      <c r="FF673" s="18"/>
      <c r="FG673" s="18"/>
      <c r="FH673" s="18"/>
      <c r="FI673" s="18"/>
      <c r="FJ673" s="18"/>
      <c r="FK673" s="18"/>
      <c r="FL673" s="18"/>
      <c r="FM673" s="18"/>
      <c r="FN673" s="18"/>
      <c r="FO673" s="18"/>
      <c r="FP673" s="18"/>
      <c r="FQ673" s="18"/>
      <c r="FR673" s="18"/>
      <c r="FS673" s="18"/>
      <c r="FT673" s="18"/>
      <c r="FU673" s="18"/>
      <c r="FV673" s="18"/>
      <c r="FW673" s="18"/>
      <c r="FX673" s="18"/>
      <c r="FY673" s="18"/>
      <c r="FZ673" s="18"/>
    </row>
    <row r="674" spans="1:182" ht="15">
      <c r="A674" s="18"/>
      <c r="B674" s="18"/>
      <c r="C674" s="18"/>
      <c r="D674" s="245"/>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8"/>
      <c r="BD674" s="18"/>
      <c r="BE674" s="18"/>
      <c r="BF674" s="18"/>
      <c r="BG674" s="18"/>
      <c r="BH674" s="18"/>
      <c r="BI674" s="18"/>
      <c r="BJ674" s="18"/>
      <c r="BK674" s="18"/>
      <c r="BL674" s="18"/>
      <c r="BM674" s="18"/>
      <c r="BN674" s="18"/>
      <c r="BO674" s="18"/>
      <c r="BP674" s="18"/>
      <c r="BQ674" s="18"/>
      <c r="BR674" s="18"/>
      <c r="BS674" s="18"/>
      <c r="BT674" s="18"/>
      <c r="BU674" s="18"/>
      <c r="BV674" s="18"/>
      <c r="BW674" s="18"/>
      <c r="BX674" s="18"/>
      <c r="BY674" s="18"/>
      <c r="BZ674" s="18"/>
      <c r="CA674" s="18"/>
      <c r="CB674" s="18"/>
      <c r="CC674" s="18"/>
      <c r="CD674" s="18"/>
      <c r="CE674" s="18"/>
      <c r="CF674" s="18"/>
      <c r="CG674" s="18"/>
      <c r="CH674" s="18"/>
      <c r="CI674" s="18"/>
      <c r="CJ674" s="18"/>
      <c r="CK674" s="18"/>
      <c r="CL674" s="18"/>
      <c r="CM674" s="18"/>
      <c r="CN674" s="18"/>
      <c r="CO674" s="18"/>
      <c r="CP674" s="18"/>
      <c r="CQ674" s="18"/>
      <c r="CR674" s="18"/>
      <c r="CS674" s="18"/>
      <c r="CT674" s="18"/>
      <c r="CU674" s="18"/>
      <c r="CV674" s="18"/>
      <c r="CW674" s="18"/>
      <c r="CX674" s="18"/>
      <c r="CY674" s="18"/>
      <c r="CZ674" s="18"/>
      <c r="DA674" s="18"/>
      <c r="DB674" s="18"/>
      <c r="DC674" s="18"/>
      <c r="DD674" s="18"/>
      <c r="DE674" s="18"/>
      <c r="DF674" s="18"/>
      <c r="DG674" s="18"/>
      <c r="DH674" s="18"/>
      <c r="DI674" s="18"/>
      <c r="DJ674" s="18"/>
      <c r="DK674" s="18"/>
      <c r="DL674" s="18"/>
      <c r="DM674" s="18"/>
      <c r="DN674" s="18"/>
      <c r="DO674" s="18"/>
      <c r="DP674" s="18"/>
      <c r="DQ674" s="18"/>
      <c r="DR674" s="18"/>
      <c r="DS674" s="18"/>
      <c r="DT674" s="18"/>
      <c r="DU674" s="18"/>
      <c r="DV674" s="18"/>
      <c r="DW674" s="18"/>
      <c r="DX674" s="18"/>
      <c r="DY674" s="18"/>
      <c r="DZ674" s="18"/>
      <c r="EA674" s="18"/>
      <c r="EB674" s="18"/>
      <c r="EC674" s="18"/>
      <c r="ED674" s="18"/>
      <c r="EE674" s="18"/>
      <c r="EF674" s="18"/>
      <c r="EG674" s="18"/>
      <c r="EH674" s="18"/>
      <c r="EI674" s="18"/>
      <c r="EJ674" s="18"/>
      <c r="EK674" s="18"/>
      <c r="EL674" s="18"/>
      <c r="EM674" s="18"/>
      <c r="EN674" s="18"/>
      <c r="EO674" s="18"/>
      <c r="EP674" s="18"/>
      <c r="EQ674" s="18"/>
      <c r="ER674" s="18"/>
      <c r="ES674" s="18"/>
      <c r="ET674" s="18"/>
      <c r="EU674" s="18"/>
      <c r="EV674" s="18"/>
      <c r="EW674" s="18"/>
      <c r="EX674" s="18"/>
      <c r="EY674" s="18"/>
      <c r="EZ674" s="18"/>
      <c r="FA674" s="18"/>
      <c r="FB674" s="18"/>
      <c r="FC674" s="18"/>
      <c r="FD674" s="18"/>
      <c r="FE674" s="18"/>
      <c r="FF674" s="18"/>
      <c r="FG674" s="18"/>
      <c r="FH674" s="18"/>
      <c r="FI674" s="18"/>
      <c r="FJ674" s="18"/>
      <c r="FK674" s="18"/>
      <c r="FL674" s="18"/>
      <c r="FM674" s="18"/>
      <c r="FN674" s="18"/>
      <c r="FO674" s="18"/>
      <c r="FP674" s="18"/>
      <c r="FQ674" s="18"/>
      <c r="FR674" s="18"/>
      <c r="FS674" s="18"/>
      <c r="FT674" s="18"/>
      <c r="FU674" s="18"/>
      <c r="FV674" s="18"/>
      <c r="FW674" s="18"/>
      <c r="FX674" s="18"/>
      <c r="FY674" s="18"/>
      <c r="FZ674" s="18"/>
    </row>
    <row r="675" spans="1:182" ht="15">
      <c r="A675" s="18"/>
      <c r="B675" s="18"/>
      <c r="C675" s="18"/>
      <c r="D675" s="245"/>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c r="AY675" s="18"/>
      <c r="AZ675" s="18"/>
      <c r="BA675" s="18"/>
      <c r="BB675" s="18"/>
      <c r="BC675" s="18"/>
      <c r="BD675" s="18"/>
      <c r="BE675" s="18"/>
      <c r="BF675" s="18"/>
      <c r="BG675" s="18"/>
      <c r="BH675" s="18"/>
      <c r="BI675" s="18"/>
      <c r="BJ675" s="18"/>
      <c r="BK675" s="18"/>
      <c r="BL675" s="18"/>
      <c r="BM675" s="18"/>
      <c r="BN675" s="18"/>
      <c r="BO675" s="18"/>
      <c r="BP675" s="18"/>
      <c r="BQ675" s="18"/>
      <c r="BR675" s="18"/>
      <c r="BS675" s="18"/>
      <c r="BT675" s="18"/>
      <c r="BU675" s="18"/>
      <c r="BV675" s="18"/>
      <c r="BW675" s="18"/>
      <c r="BX675" s="18"/>
      <c r="BY675" s="18"/>
      <c r="BZ675" s="18"/>
      <c r="CA675" s="18"/>
      <c r="CB675" s="18"/>
      <c r="CC675" s="18"/>
      <c r="CD675" s="18"/>
      <c r="CE675" s="18"/>
      <c r="CF675" s="18"/>
      <c r="CG675" s="18"/>
      <c r="CH675" s="18"/>
      <c r="CI675" s="18"/>
      <c r="CJ675" s="18"/>
      <c r="CK675" s="18"/>
      <c r="CL675" s="18"/>
      <c r="CM675" s="18"/>
      <c r="CN675" s="18"/>
      <c r="CO675" s="18"/>
      <c r="CP675" s="18"/>
      <c r="CQ675" s="18"/>
      <c r="CR675" s="18"/>
      <c r="CS675" s="18"/>
      <c r="CT675" s="18"/>
      <c r="CU675" s="18"/>
      <c r="CV675" s="18"/>
      <c r="CW675" s="18"/>
      <c r="CX675" s="18"/>
      <c r="CY675" s="18"/>
      <c r="CZ675" s="18"/>
      <c r="DA675" s="18"/>
      <c r="DB675" s="18"/>
      <c r="DC675" s="18"/>
      <c r="DD675" s="18"/>
      <c r="DE675" s="18"/>
      <c r="DF675" s="18"/>
      <c r="DG675" s="18"/>
      <c r="DH675" s="18"/>
      <c r="DI675" s="18"/>
      <c r="DJ675" s="18"/>
      <c r="DK675" s="18"/>
      <c r="DL675" s="18"/>
      <c r="DM675" s="18"/>
      <c r="DN675" s="18"/>
      <c r="DO675" s="18"/>
      <c r="DP675" s="18"/>
      <c r="DQ675" s="18"/>
      <c r="DR675" s="18"/>
      <c r="DS675" s="18"/>
      <c r="DT675" s="18"/>
      <c r="DU675" s="18"/>
      <c r="DV675" s="18"/>
      <c r="DW675" s="18"/>
      <c r="DX675" s="18"/>
      <c r="DY675" s="18"/>
      <c r="DZ675" s="18"/>
      <c r="EA675" s="18"/>
      <c r="EB675" s="18"/>
      <c r="EC675" s="18"/>
      <c r="ED675" s="18"/>
      <c r="EE675" s="18"/>
      <c r="EF675" s="18"/>
      <c r="EG675" s="18"/>
      <c r="EH675" s="18"/>
      <c r="EI675" s="18"/>
      <c r="EJ675" s="18"/>
      <c r="EK675" s="18"/>
      <c r="EL675" s="18"/>
      <c r="EM675" s="18"/>
      <c r="EN675" s="18"/>
      <c r="EO675" s="18"/>
      <c r="EP675" s="18"/>
      <c r="EQ675" s="18"/>
      <c r="ER675" s="18"/>
      <c r="ES675" s="18"/>
      <c r="ET675" s="18"/>
      <c r="EU675" s="18"/>
      <c r="EV675" s="18"/>
      <c r="EW675" s="18"/>
      <c r="EX675" s="18"/>
      <c r="EY675" s="18"/>
      <c r="EZ675" s="18"/>
      <c r="FA675" s="18"/>
      <c r="FB675" s="18"/>
      <c r="FC675" s="18"/>
      <c r="FD675" s="18"/>
      <c r="FE675" s="18"/>
      <c r="FF675" s="18"/>
      <c r="FG675" s="18"/>
      <c r="FH675" s="18"/>
      <c r="FI675" s="18"/>
      <c r="FJ675" s="18"/>
      <c r="FK675" s="18"/>
      <c r="FL675" s="18"/>
      <c r="FM675" s="18"/>
      <c r="FN675" s="18"/>
      <c r="FO675" s="18"/>
      <c r="FP675" s="18"/>
      <c r="FQ675" s="18"/>
      <c r="FR675" s="18"/>
      <c r="FS675" s="18"/>
      <c r="FT675" s="18"/>
      <c r="FU675" s="18"/>
      <c r="FV675" s="18"/>
      <c r="FW675" s="18"/>
      <c r="FX675" s="18"/>
      <c r="FY675" s="18"/>
      <c r="FZ675" s="18"/>
    </row>
    <row r="676" spans="1:182" ht="15">
      <c r="A676" s="18"/>
      <c r="B676" s="18"/>
      <c r="C676" s="18"/>
      <c r="D676" s="245"/>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c r="AY676" s="18"/>
      <c r="AZ676" s="18"/>
      <c r="BA676" s="18"/>
      <c r="BB676" s="18"/>
      <c r="BC676" s="18"/>
      <c r="BD676" s="18"/>
      <c r="BE676" s="18"/>
      <c r="BF676" s="18"/>
      <c r="BG676" s="18"/>
      <c r="BH676" s="18"/>
      <c r="BI676" s="18"/>
      <c r="BJ676" s="18"/>
      <c r="BK676" s="18"/>
      <c r="BL676" s="18"/>
      <c r="BM676" s="18"/>
      <c r="BN676" s="18"/>
      <c r="BO676" s="18"/>
      <c r="BP676" s="18"/>
      <c r="BQ676" s="18"/>
      <c r="BR676" s="18"/>
      <c r="BS676" s="18"/>
      <c r="BT676" s="18"/>
      <c r="BU676" s="18"/>
      <c r="BV676" s="18"/>
      <c r="BW676" s="18"/>
      <c r="BX676" s="18"/>
      <c r="BY676" s="18"/>
      <c r="BZ676" s="18"/>
      <c r="CA676" s="18"/>
      <c r="CB676" s="18"/>
      <c r="CC676" s="18"/>
      <c r="CD676" s="18"/>
      <c r="CE676" s="18"/>
      <c r="CF676" s="18"/>
      <c r="CG676" s="18"/>
      <c r="CH676" s="18"/>
      <c r="CI676" s="18"/>
      <c r="CJ676" s="18"/>
      <c r="CK676" s="18"/>
      <c r="CL676" s="18"/>
      <c r="CM676" s="18"/>
      <c r="CN676" s="18"/>
      <c r="CO676" s="18"/>
      <c r="CP676" s="18"/>
      <c r="CQ676" s="18"/>
      <c r="CR676" s="18"/>
      <c r="CS676" s="18"/>
      <c r="CT676" s="18"/>
      <c r="CU676" s="18"/>
      <c r="CV676" s="18"/>
      <c r="CW676" s="18"/>
      <c r="CX676" s="18"/>
      <c r="CY676" s="18"/>
      <c r="CZ676" s="18"/>
      <c r="DA676" s="18"/>
      <c r="DB676" s="18"/>
      <c r="DC676" s="18"/>
      <c r="DD676" s="18"/>
      <c r="DE676" s="18"/>
      <c r="DF676" s="18"/>
      <c r="DG676" s="18"/>
      <c r="DH676" s="18"/>
      <c r="DI676" s="18"/>
      <c r="DJ676" s="18"/>
      <c r="DK676" s="18"/>
      <c r="DL676" s="18"/>
      <c r="DM676" s="18"/>
      <c r="DN676" s="18"/>
      <c r="DO676" s="18"/>
      <c r="DP676" s="18"/>
      <c r="DQ676" s="18"/>
      <c r="DR676" s="18"/>
      <c r="DS676" s="18"/>
      <c r="DT676" s="18"/>
      <c r="DU676" s="18"/>
      <c r="DV676" s="18"/>
      <c r="DW676" s="18"/>
      <c r="DX676" s="18"/>
      <c r="DY676" s="18"/>
      <c r="DZ676" s="18"/>
      <c r="EA676" s="18"/>
      <c r="EB676" s="18"/>
      <c r="EC676" s="18"/>
      <c r="ED676" s="18"/>
      <c r="EE676" s="18"/>
      <c r="EF676" s="18"/>
      <c r="EG676" s="18"/>
      <c r="EH676" s="18"/>
      <c r="EI676" s="18"/>
      <c r="EJ676" s="18"/>
      <c r="EK676" s="18"/>
      <c r="EL676" s="18"/>
      <c r="EM676" s="18"/>
      <c r="EN676" s="18"/>
      <c r="EO676" s="18"/>
      <c r="EP676" s="18"/>
      <c r="EQ676" s="18"/>
      <c r="ER676" s="18"/>
      <c r="ES676" s="18"/>
      <c r="ET676" s="18"/>
      <c r="EU676" s="18"/>
      <c r="EV676" s="18"/>
      <c r="EW676" s="18"/>
      <c r="EX676" s="18"/>
      <c r="EY676" s="18"/>
      <c r="EZ676" s="18"/>
      <c r="FA676" s="18"/>
      <c r="FB676" s="18"/>
      <c r="FC676" s="18"/>
      <c r="FD676" s="18"/>
      <c r="FE676" s="18"/>
      <c r="FF676" s="18"/>
      <c r="FG676" s="18"/>
      <c r="FH676" s="18"/>
      <c r="FI676" s="18"/>
      <c r="FJ676" s="18"/>
      <c r="FK676" s="18"/>
      <c r="FL676" s="18"/>
      <c r="FM676" s="18"/>
      <c r="FN676" s="18"/>
      <c r="FO676" s="18"/>
      <c r="FP676" s="18"/>
      <c r="FQ676" s="18"/>
      <c r="FR676" s="18"/>
      <c r="FS676" s="18"/>
      <c r="FT676" s="18"/>
      <c r="FU676" s="18"/>
      <c r="FV676" s="18"/>
      <c r="FW676" s="18"/>
      <c r="FX676" s="18"/>
      <c r="FY676" s="18"/>
      <c r="FZ676" s="18"/>
    </row>
    <row r="677" spans="1:182" ht="15">
      <c r="A677" s="18"/>
      <c r="B677" s="18"/>
      <c r="C677" s="18"/>
      <c r="D677" s="245"/>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c r="AY677" s="18"/>
      <c r="AZ677" s="18"/>
      <c r="BA677" s="18"/>
      <c r="BB677" s="18"/>
      <c r="BC677" s="18"/>
      <c r="BD677" s="18"/>
      <c r="BE677" s="18"/>
      <c r="BF677" s="18"/>
      <c r="BG677" s="18"/>
      <c r="BH677" s="18"/>
      <c r="BI677" s="18"/>
      <c r="BJ677" s="18"/>
      <c r="BK677" s="18"/>
      <c r="BL677" s="18"/>
      <c r="BM677" s="18"/>
      <c r="BN677" s="18"/>
      <c r="BO677" s="18"/>
      <c r="BP677" s="18"/>
      <c r="BQ677" s="18"/>
      <c r="BR677" s="18"/>
      <c r="BS677" s="18"/>
      <c r="BT677" s="18"/>
      <c r="BU677" s="18"/>
      <c r="BV677" s="18"/>
      <c r="BW677" s="18"/>
      <c r="BX677" s="18"/>
      <c r="BY677" s="18"/>
      <c r="BZ677" s="18"/>
      <c r="CA677" s="18"/>
      <c r="CB677" s="18"/>
      <c r="CC677" s="18"/>
      <c r="CD677" s="18"/>
      <c r="CE677" s="18"/>
      <c r="CF677" s="18"/>
      <c r="CG677" s="18"/>
      <c r="CH677" s="18"/>
      <c r="CI677" s="18"/>
      <c r="CJ677" s="18"/>
      <c r="CK677" s="18"/>
      <c r="CL677" s="18"/>
      <c r="CM677" s="18"/>
      <c r="CN677" s="18"/>
      <c r="CO677" s="18"/>
      <c r="CP677" s="18"/>
      <c r="CQ677" s="18"/>
      <c r="CR677" s="18"/>
      <c r="CS677" s="18"/>
      <c r="CT677" s="18"/>
      <c r="CU677" s="18"/>
      <c r="CV677" s="18"/>
      <c r="CW677" s="18"/>
      <c r="CX677" s="18"/>
      <c r="CY677" s="18"/>
      <c r="CZ677" s="18"/>
      <c r="DA677" s="18"/>
      <c r="DB677" s="18"/>
      <c r="DC677" s="18"/>
      <c r="DD677" s="18"/>
      <c r="DE677" s="18"/>
      <c r="DF677" s="18"/>
      <c r="DG677" s="18"/>
      <c r="DH677" s="18"/>
      <c r="DI677" s="18"/>
      <c r="DJ677" s="18"/>
      <c r="DK677" s="18"/>
      <c r="DL677" s="18"/>
      <c r="DM677" s="18"/>
      <c r="DN677" s="18"/>
      <c r="DO677" s="18"/>
      <c r="DP677" s="18"/>
      <c r="DQ677" s="18"/>
      <c r="DR677" s="18"/>
      <c r="DS677" s="18"/>
      <c r="DT677" s="18"/>
      <c r="DU677" s="18"/>
      <c r="DV677" s="18"/>
      <c r="DW677" s="18"/>
      <c r="DX677" s="18"/>
      <c r="DY677" s="18"/>
      <c r="DZ677" s="18"/>
      <c r="EA677" s="18"/>
      <c r="EB677" s="18"/>
      <c r="EC677" s="18"/>
      <c r="ED677" s="18"/>
      <c r="EE677" s="18"/>
      <c r="EF677" s="18"/>
      <c r="EG677" s="18"/>
      <c r="EH677" s="18"/>
      <c r="EI677" s="18"/>
      <c r="EJ677" s="18"/>
      <c r="EK677" s="18"/>
      <c r="EL677" s="18"/>
      <c r="EM677" s="18"/>
      <c r="EN677" s="18"/>
      <c r="EO677" s="18"/>
      <c r="EP677" s="18"/>
      <c r="EQ677" s="18"/>
      <c r="ER677" s="18"/>
      <c r="ES677" s="18"/>
      <c r="ET677" s="18"/>
      <c r="EU677" s="18"/>
      <c r="EV677" s="18"/>
      <c r="EW677" s="18"/>
      <c r="EX677" s="18"/>
      <c r="EY677" s="18"/>
      <c r="EZ677" s="18"/>
      <c r="FA677" s="18"/>
      <c r="FB677" s="18"/>
      <c r="FC677" s="18"/>
      <c r="FD677" s="18"/>
      <c r="FE677" s="18"/>
      <c r="FF677" s="18"/>
      <c r="FG677" s="18"/>
      <c r="FH677" s="18"/>
      <c r="FI677" s="18"/>
      <c r="FJ677" s="18"/>
      <c r="FK677" s="18"/>
      <c r="FL677" s="18"/>
      <c r="FM677" s="18"/>
      <c r="FN677" s="18"/>
      <c r="FO677" s="18"/>
      <c r="FP677" s="18"/>
      <c r="FQ677" s="18"/>
      <c r="FR677" s="18"/>
      <c r="FS677" s="18"/>
      <c r="FT677" s="18"/>
      <c r="FU677" s="18"/>
      <c r="FV677" s="18"/>
      <c r="FW677" s="18"/>
      <c r="FX677" s="18"/>
      <c r="FY677" s="18"/>
      <c r="FZ677" s="18"/>
    </row>
    <row r="678" spans="1:182" ht="15">
      <c r="A678" s="18"/>
      <c r="B678" s="18"/>
      <c r="C678" s="18"/>
      <c r="D678" s="245"/>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c r="AY678" s="18"/>
      <c r="AZ678" s="18"/>
      <c r="BA678" s="18"/>
      <c r="BB678" s="18"/>
      <c r="BC678" s="18"/>
      <c r="BD678" s="18"/>
      <c r="BE678" s="18"/>
      <c r="BF678" s="18"/>
      <c r="BG678" s="18"/>
      <c r="BH678" s="18"/>
      <c r="BI678" s="18"/>
      <c r="BJ678" s="18"/>
      <c r="BK678" s="18"/>
      <c r="BL678" s="18"/>
      <c r="BM678" s="18"/>
      <c r="BN678" s="18"/>
      <c r="BO678" s="18"/>
      <c r="BP678" s="18"/>
      <c r="BQ678" s="18"/>
      <c r="BR678" s="18"/>
      <c r="BS678" s="18"/>
      <c r="BT678" s="18"/>
      <c r="BU678" s="18"/>
      <c r="BV678" s="18"/>
      <c r="BW678" s="18"/>
      <c r="BX678" s="18"/>
      <c r="BY678" s="18"/>
      <c r="BZ678" s="18"/>
      <c r="CA678" s="18"/>
      <c r="CB678" s="18"/>
      <c r="CC678" s="18"/>
      <c r="CD678" s="18"/>
      <c r="CE678" s="18"/>
      <c r="CF678" s="18"/>
      <c r="CG678" s="18"/>
      <c r="CH678" s="18"/>
      <c r="CI678" s="18"/>
      <c r="CJ678" s="18"/>
      <c r="CK678" s="18"/>
      <c r="CL678" s="18"/>
      <c r="CM678" s="18"/>
      <c r="CN678" s="18"/>
      <c r="CO678" s="18"/>
      <c r="CP678" s="18"/>
      <c r="CQ678" s="18"/>
      <c r="CR678" s="18"/>
      <c r="CS678" s="18"/>
      <c r="CT678" s="18"/>
      <c r="CU678" s="18"/>
      <c r="CV678" s="18"/>
      <c r="CW678" s="18"/>
      <c r="CX678" s="18"/>
      <c r="CY678" s="18"/>
      <c r="CZ678" s="18"/>
      <c r="DA678" s="18"/>
      <c r="DB678" s="18"/>
      <c r="DC678" s="18"/>
      <c r="DD678" s="18"/>
      <c r="DE678" s="18"/>
      <c r="DF678" s="18"/>
      <c r="DG678" s="18"/>
      <c r="DH678" s="18"/>
      <c r="DI678" s="18"/>
      <c r="DJ678" s="18"/>
      <c r="DK678" s="18"/>
      <c r="DL678" s="18"/>
      <c r="DM678" s="18"/>
      <c r="DN678" s="18"/>
      <c r="DO678" s="18"/>
      <c r="DP678" s="18"/>
      <c r="DQ678" s="18"/>
      <c r="DR678" s="18"/>
      <c r="DS678" s="18"/>
      <c r="DT678" s="18"/>
      <c r="DU678" s="18"/>
      <c r="DV678" s="18"/>
      <c r="DW678" s="18"/>
      <c r="DX678" s="18"/>
      <c r="DY678" s="18"/>
      <c r="DZ678" s="18"/>
      <c r="EA678" s="18"/>
      <c r="EB678" s="18"/>
      <c r="EC678" s="18"/>
      <c r="ED678" s="18"/>
      <c r="EE678" s="18"/>
      <c r="EF678" s="18"/>
      <c r="EG678" s="18"/>
      <c r="EH678" s="18"/>
      <c r="EI678" s="18"/>
      <c r="EJ678" s="18"/>
      <c r="EK678" s="18"/>
      <c r="EL678" s="18"/>
      <c r="EM678" s="18"/>
      <c r="EN678" s="18"/>
      <c r="EO678" s="18"/>
      <c r="EP678" s="18"/>
      <c r="EQ678" s="18"/>
      <c r="ER678" s="18"/>
      <c r="ES678" s="18"/>
      <c r="ET678" s="18"/>
      <c r="EU678" s="18"/>
      <c r="EV678" s="18"/>
      <c r="EW678" s="18"/>
      <c r="EX678" s="18"/>
      <c r="EY678" s="18"/>
      <c r="EZ678" s="18"/>
      <c r="FA678" s="18"/>
      <c r="FB678" s="18"/>
      <c r="FC678" s="18"/>
      <c r="FD678" s="18"/>
      <c r="FE678" s="18"/>
      <c r="FF678" s="18"/>
      <c r="FG678" s="18"/>
      <c r="FH678" s="18"/>
      <c r="FI678" s="18"/>
      <c r="FJ678" s="18"/>
      <c r="FK678" s="18"/>
      <c r="FL678" s="18"/>
      <c r="FM678" s="18"/>
      <c r="FN678" s="18"/>
      <c r="FO678" s="18"/>
      <c r="FP678" s="18"/>
      <c r="FQ678" s="18"/>
      <c r="FR678" s="18"/>
      <c r="FS678" s="18"/>
      <c r="FT678" s="18"/>
      <c r="FU678" s="18"/>
      <c r="FV678" s="18"/>
      <c r="FW678" s="18"/>
      <c r="FX678" s="18"/>
      <c r="FY678" s="18"/>
      <c r="FZ678" s="18"/>
    </row>
    <row r="679" spans="1:182" ht="15">
      <c r="A679" s="18"/>
      <c r="B679" s="18"/>
      <c r="C679" s="18"/>
      <c r="D679" s="245"/>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c r="AY679" s="18"/>
      <c r="AZ679" s="18"/>
      <c r="BA679" s="18"/>
      <c r="BB679" s="18"/>
      <c r="BC679" s="18"/>
      <c r="BD679" s="18"/>
      <c r="BE679" s="18"/>
      <c r="BF679" s="18"/>
      <c r="BG679" s="18"/>
      <c r="BH679" s="18"/>
      <c r="BI679" s="18"/>
      <c r="BJ679" s="18"/>
      <c r="BK679" s="18"/>
      <c r="BL679" s="18"/>
      <c r="BM679" s="18"/>
      <c r="BN679" s="18"/>
      <c r="BO679" s="18"/>
      <c r="BP679" s="18"/>
      <c r="BQ679" s="18"/>
      <c r="BR679" s="18"/>
      <c r="BS679" s="18"/>
      <c r="BT679" s="18"/>
      <c r="BU679" s="18"/>
      <c r="BV679" s="18"/>
      <c r="BW679" s="18"/>
      <c r="BX679" s="18"/>
      <c r="BY679" s="18"/>
      <c r="BZ679" s="18"/>
      <c r="CA679" s="18"/>
      <c r="CB679" s="18"/>
      <c r="CC679" s="18"/>
      <c r="CD679" s="18"/>
      <c r="CE679" s="18"/>
      <c r="CF679" s="18"/>
      <c r="CG679" s="18"/>
      <c r="CH679" s="18"/>
      <c r="CI679" s="18"/>
      <c r="CJ679" s="18"/>
      <c r="CK679" s="18"/>
      <c r="CL679" s="18"/>
      <c r="CM679" s="18"/>
      <c r="CN679" s="18"/>
      <c r="CO679" s="18"/>
      <c r="CP679" s="18"/>
      <c r="CQ679" s="18"/>
      <c r="CR679" s="18"/>
      <c r="CS679" s="18"/>
      <c r="CT679" s="18"/>
      <c r="CU679" s="18"/>
      <c r="CV679" s="18"/>
      <c r="CW679" s="18"/>
      <c r="CX679" s="18"/>
      <c r="CY679" s="18"/>
      <c r="CZ679" s="18"/>
      <c r="DA679" s="18"/>
      <c r="DB679" s="18"/>
      <c r="DC679" s="18"/>
      <c r="DD679" s="18"/>
      <c r="DE679" s="18"/>
      <c r="DF679" s="18"/>
      <c r="DG679" s="18"/>
      <c r="DH679" s="18"/>
      <c r="DI679" s="18"/>
      <c r="DJ679" s="18"/>
      <c r="DK679" s="18"/>
      <c r="DL679" s="18"/>
      <c r="DM679" s="18"/>
      <c r="DN679" s="18"/>
      <c r="DO679" s="18"/>
      <c r="DP679" s="18"/>
      <c r="DQ679" s="18"/>
      <c r="DR679" s="18"/>
      <c r="DS679" s="18"/>
      <c r="DT679" s="18"/>
      <c r="DU679" s="18"/>
      <c r="DV679" s="18"/>
      <c r="DW679" s="18"/>
      <c r="DX679" s="18"/>
      <c r="DY679" s="18"/>
      <c r="DZ679" s="18"/>
      <c r="EA679" s="18"/>
      <c r="EB679" s="18"/>
      <c r="EC679" s="18"/>
      <c r="ED679" s="18"/>
      <c r="EE679" s="18"/>
      <c r="EF679" s="18"/>
      <c r="EG679" s="18"/>
      <c r="EH679" s="18"/>
      <c r="EI679" s="18"/>
      <c r="EJ679" s="18"/>
      <c r="EK679" s="18"/>
      <c r="EL679" s="18"/>
      <c r="EM679" s="18"/>
      <c r="EN679" s="18"/>
      <c r="EO679" s="18"/>
      <c r="EP679" s="18"/>
      <c r="EQ679" s="18"/>
      <c r="ER679" s="18"/>
      <c r="ES679" s="18"/>
      <c r="ET679" s="18"/>
      <c r="EU679" s="18"/>
      <c r="EV679" s="18"/>
      <c r="EW679" s="18"/>
      <c r="EX679" s="18"/>
      <c r="EY679" s="18"/>
      <c r="EZ679" s="18"/>
      <c r="FA679" s="18"/>
      <c r="FB679" s="18"/>
      <c r="FC679" s="18"/>
      <c r="FD679" s="18"/>
      <c r="FE679" s="18"/>
      <c r="FF679" s="18"/>
      <c r="FG679" s="18"/>
      <c r="FH679" s="18"/>
      <c r="FI679" s="18"/>
      <c r="FJ679" s="18"/>
      <c r="FK679" s="18"/>
      <c r="FL679" s="18"/>
      <c r="FM679" s="18"/>
      <c r="FN679" s="18"/>
      <c r="FO679" s="18"/>
      <c r="FP679" s="18"/>
      <c r="FQ679" s="18"/>
      <c r="FR679" s="18"/>
      <c r="FS679" s="18"/>
      <c r="FT679" s="18"/>
      <c r="FU679" s="18"/>
      <c r="FV679" s="18"/>
      <c r="FW679" s="18"/>
      <c r="FX679" s="18"/>
      <c r="FY679" s="18"/>
      <c r="FZ679" s="18"/>
    </row>
    <row r="680" spans="1:182" ht="15">
      <c r="A680" s="18"/>
      <c r="B680" s="18"/>
      <c r="C680" s="18"/>
      <c r="D680" s="245"/>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8"/>
      <c r="CC680" s="18"/>
      <c r="CD680" s="18"/>
      <c r="CE680" s="18"/>
      <c r="CF680" s="18"/>
      <c r="CG680" s="18"/>
      <c r="CH680" s="18"/>
      <c r="CI680" s="18"/>
      <c r="CJ680" s="18"/>
      <c r="CK680" s="18"/>
      <c r="CL680" s="18"/>
      <c r="CM680" s="18"/>
      <c r="CN680" s="18"/>
      <c r="CO680" s="18"/>
      <c r="CP680" s="18"/>
      <c r="CQ680" s="18"/>
      <c r="CR680" s="18"/>
      <c r="CS680" s="18"/>
      <c r="CT680" s="18"/>
      <c r="CU680" s="18"/>
      <c r="CV680" s="18"/>
      <c r="CW680" s="18"/>
      <c r="CX680" s="18"/>
      <c r="CY680" s="18"/>
      <c r="CZ680" s="18"/>
      <c r="DA680" s="18"/>
      <c r="DB680" s="18"/>
      <c r="DC680" s="18"/>
      <c r="DD680" s="18"/>
      <c r="DE680" s="18"/>
      <c r="DF680" s="18"/>
      <c r="DG680" s="18"/>
      <c r="DH680" s="18"/>
      <c r="DI680" s="18"/>
      <c r="DJ680" s="18"/>
      <c r="DK680" s="18"/>
      <c r="DL680" s="18"/>
      <c r="DM680" s="18"/>
      <c r="DN680" s="18"/>
      <c r="DO680" s="18"/>
      <c r="DP680" s="18"/>
      <c r="DQ680" s="18"/>
      <c r="DR680" s="18"/>
      <c r="DS680" s="18"/>
      <c r="DT680" s="18"/>
      <c r="DU680" s="18"/>
      <c r="DV680" s="18"/>
      <c r="DW680" s="18"/>
      <c r="DX680" s="18"/>
      <c r="DY680" s="18"/>
      <c r="DZ680" s="18"/>
      <c r="EA680" s="18"/>
      <c r="EB680" s="18"/>
      <c r="EC680" s="18"/>
      <c r="ED680" s="18"/>
      <c r="EE680" s="18"/>
      <c r="EF680" s="18"/>
      <c r="EG680" s="18"/>
      <c r="EH680" s="18"/>
      <c r="EI680" s="18"/>
      <c r="EJ680" s="18"/>
      <c r="EK680" s="18"/>
      <c r="EL680" s="18"/>
      <c r="EM680" s="18"/>
      <c r="EN680" s="18"/>
      <c r="EO680" s="18"/>
      <c r="EP680" s="18"/>
      <c r="EQ680" s="18"/>
      <c r="ER680" s="18"/>
      <c r="ES680" s="18"/>
      <c r="ET680" s="18"/>
      <c r="EU680" s="18"/>
      <c r="EV680" s="18"/>
      <c r="EW680" s="18"/>
      <c r="EX680" s="18"/>
      <c r="EY680" s="18"/>
      <c r="EZ680" s="18"/>
      <c r="FA680" s="18"/>
      <c r="FB680" s="18"/>
      <c r="FC680" s="18"/>
      <c r="FD680" s="18"/>
      <c r="FE680" s="18"/>
      <c r="FF680" s="18"/>
      <c r="FG680" s="18"/>
      <c r="FH680" s="18"/>
      <c r="FI680" s="18"/>
      <c r="FJ680" s="18"/>
      <c r="FK680" s="18"/>
      <c r="FL680" s="18"/>
      <c r="FM680" s="18"/>
      <c r="FN680" s="18"/>
      <c r="FO680" s="18"/>
      <c r="FP680" s="18"/>
      <c r="FQ680" s="18"/>
      <c r="FR680" s="18"/>
      <c r="FS680" s="18"/>
      <c r="FT680" s="18"/>
      <c r="FU680" s="18"/>
      <c r="FV680" s="18"/>
      <c r="FW680" s="18"/>
      <c r="FX680" s="18"/>
      <c r="FY680" s="18"/>
      <c r="FZ680" s="18"/>
    </row>
    <row r="681" spans="1:182" ht="15">
      <c r="A681" s="18"/>
      <c r="B681" s="18"/>
      <c r="C681" s="18"/>
      <c r="D681" s="245"/>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c r="CM681" s="18"/>
      <c r="CN681" s="18"/>
      <c r="CO681" s="18"/>
      <c r="CP681" s="18"/>
      <c r="CQ681" s="18"/>
      <c r="CR681" s="18"/>
      <c r="CS681" s="18"/>
      <c r="CT681" s="18"/>
      <c r="CU681" s="18"/>
      <c r="CV681" s="18"/>
      <c r="CW681" s="18"/>
      <c r="CX681" s="18"/>
      <c r="CY681" s="18"/>
      <c r="CZ681" s="18"/>
      <c r="DA681" s="18"/>
      <c r="DB681" s="18"/>
      <c r="DC681" s="18"/>
      <c r="DD681" s="18"/>
      <c r="DE681" s="18"/>
      <c r="DF681" s="18"/>
      <c r="DG681" s="18"/>
      <c r="DH681" s="18"/>
      <c r="DI681" s="18"/>
      <c r="DJ681" s="18"/>
      <c r="DK681" s="18"/>
      <c r="DL681" s="18"/>
      <c r="DM681" s="18"/>
      <c r="DN681" s="18"/>
      <c r="DO681" s="18"/>
      <c r="DP681" s="18"/>
      <c r="DQ681" s="18"/>
      <c r="DR681" s="18"/>
      <c r="DS681" s="18"/>
      <c r="DT681" s="18"/>
      <c r="DU681" s="18"/>
      <c r="DV681" s="18"/>
      <c r="DW681" s="18"/>
      <c r="DX681" s="18"/>
      <c r="DY681" s="18"/>
      <c r="DZ681" s="18"/>
      <c r="EA681" s="18"/>
      <c r="EB681" s="18"/>
      <c r="EC681" s="18"/>
      <c r="ED681" s="18"/>
      <c r="EE681" s="18"/>
      <c r="EF681" s="18"/>
      <c r="EG681" s="18"/>
      <c r="EH681" s="18"/>
      <c r="EI681" s="18"/>
      <c r="EJ681" s="18"/>
      <c r="EK681" s="18"/>
      <c r="EL681" s="18"/>
      <c r="EM681" s="18"/>
      <c r="EN681" s="18"/>
      <c r="EO681" s="18"/>
      <c r="EP681" s="18"/>
      <c r="EQ681" s="18"/>
      <c r="ER681" s="18"/>
      <c r="ES681" s="18"/>
      <c r="ET681" s="18"/>
      <c r="EU681" s="18"/>
      <c r="EV681" s="18"/>
      <c r="EW681" s="18"/>
      <c r="EX681" s="18"/>
      <c r="EY681" s="18"/>
      <c r="EZ681" s="18"/>
      <c r="FA681" s="18"/>
      <c r="FB681" s="18"/>
      <c r="FC681" s="18"/>
      <c r="FD681" s="18"/>
      <c r="FE681" s="18"/>
      <c r="FF681" s="18"/>
      <c r="FG681" s="18"/>
      <c r="FH681" s="18"/>
      <c r="FI681" s="18"/>
      <c r="FJ681" s="18"/>
      <c r="FK681" s="18"/>
      <c r="FL681" s="18"/>
      <c r="FM681" s="18"/>
      <c r="FN681" s="18"/>
      <c r="FO681" s="18"/>
      <c r="FP681" s="18"/>
      <c r="FQ681" s="18"/>
      <c r="FR681" s="18"/>
      <c r="FS681" s="18"/>
      <c r="FT681" s="18"/>
      <c r="FU681" s="18"/>
      <c r="FV681" s="18"/>
      <c r="FW681" s="18"/>
      <c r="FX681" s="18"/>
      <c r="FY681" s="18"/>
      <c r="FZ681" s="18"/>
    </row>
    <row r="682" spans="1:182" ht="15">
      <c r="A682" s="18"/>
      <c r="B682" s="18"/>
      <c r="C682" s="18"/>
      <c r="D682" s="245"/>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8"/>
      <c r="BD682" s="18"/>
      <c r="BE682" s="18"/>
      <c r="BF682" s="18"/>
      <c r="BG682" s="18"/>
      <c r="BH682" s="18"/>
      <c r="BI682" s="18"/>
      <c r="BJ682" s="18"/>
      <c r="BK682" s="18"/>
      <c r="BL682" s="18"/>
      <c r="BM682" s="18"/>
      <c r="BN682" s="18"/>
      <c r="BO682" s="18"/>
      <c r="BP682" s="18"/>
      <c r="BQ682" s="18"/>
      <c r="BR682" s="18"/>
      <c r="BS682" s="18"/>
      <c r="BT682" s="18"/>
      <c r="BU682" s="18"/>
      <c r="BV682" s="18"/>
      <c r="BW682" s="18"/>
      <c r="BX682" s="18"/>
      <c r="BY682" s="18"/>
      <c r="BZ682" s="18"/>
      <c r="CA682" s="18"/>
      <c r="CB682" s="18"/>
      <c r="CC682" s="18"/>
      <c r="CD682" s="18"/>
      <c r="CE682" s="18"/>
      <c r="CF682" s="18"/>
      <c r="CG682" s="18"/>
      <c r="CH682" s="18"/>
      <c r="CI682" s="18"/>
      <c r="CJ682" s="18"/>
      <c r="CK682" s="18"/>
      <c r="CL682" s="18"/>
      <c r="CM682" s="18"/>
      <c r="CN682" s="18"/>
      <c r="CO682" s="18"/>
      <c r="CP682" s="18"/>
      <c r="CQ682" s="18"/>
      <c r="CR682" s="18"/>
      <c r="CS682" s="18"/>
      <c r="CT682" s="18"/>
      <c r="CU682" s="18"/>
      <c r="CV682" s="18"/>
      <c r="CW682" s="18"/>
      <c r="CX682" s="18"/>
      <c r="CY682" s="18"/>
      <c r="CZ682" s="18"/>
      <c r="DA682" s="18"/>
      <c r="DB682" s="18"/>
      <c r="DC682" s="18"/>
      <c r="DD682" s="18"/>
      <c r="DE682" s="18"/>
      <c r="DF682" s="18"/>
      <c r="DG682" s="18"/>
      <c r="DH682" s="18"/>
      <c r="DI682" s="18"/>
      <c r="DJ682" s="18"/>
      <c r="DK682" s="18"/>
      <c r="DL682" s="18"/>
      <c r="DM682" s="18"/>
      <c r="DN682" s="18"/>
      <c r="DO682" s="18"/>
      <c r="DP682" s="18"/>
      <c r="DQ682" s="18"/>
      <c r="DR682" s="18"/>
      <c r="DS682" s="18"/>
      <c r="DT682" s="18"/>
      <c r="DU682" s="18"/>
      <c r="DV682" s="18"/>
      <c r="DW682" s="18"/>
      <c r="DX682" s="18"/>
      <c r="DY682" s="18"/>
      <c r="DZ682" s="18"/>
      <c r="EA682" s="18"/>
      <c r="EB682" s="18"/>
      <c r="EC682" s="18"/>
      <c r="ED682" s="18"/>
      <c r="EE682" s="18"/>
      <c r="EF682" s="18"/>
      <c r="EG682" s="18"/>
      <c r="EH682" s="18"/>
      <c r="EI682" s="18"/>
      <c r="EJ682" s="18"/>
      <c r="EK682" s="18"/>
      <c r="EL682" s="18"/>
      <c r="EM682" s="18"/>
      <c r="EN682" s="18"/>
      <c r="EO682" s="18"/>
      <c r="EP682" s="18"/>
      <c r="EQ682" s="18"/>
      <c r="ER682" s="18"/>
      <c r="ES682" s="18"/>
      <c r="ET682" s="18"/>
      <c r="EU682" s="18"/>
      <c r="EV682" s="18"/>
      <c r="EW682" s="18"/>
      <c r="EX682" s="18"/>
      <c r="EY682" s="18"/>
      <c r="EZ682" s="18"/>
      <c r="FA682" s="18"/>
      <c r="FB682" s="18"/>
      <c r="FC682" s="18"/>
      <c r="FD682" s="18"/>
      <c r="FE682" s="18"/>
      <c r="FF682" s="18"/>
      <c r="FG682" s="18"/>
      <c r="FH682" s="18"/>
      <c r="FI682" s="18"/>
      <c r="FJ682" s="18"/>
      <c r="FK682" s="18"/>
      <c r="FL682" s="18"/>
      <c r="FM682" s="18"/>
      <c r="FN682" s="18"/>
      <c r="FO682" s="18"/>
      <c r="FP682" s="18"/>
      <c r="FQ682" s="18"/>
      <c r="FR682" s="18"/>
      <c r="FS682" s="18"/>
      <c r="FT682" s="18"/>
      <c r="FU682" s="18"/>
      <c r="FV682" s="18"/>
      <c r="FW682" s="18"/>
      <c r="FX682" s="18"/>
      <c r="FY682" s="18"/>
      <c r="FZ682" s="18"/>
    </row>
    <row r="683" spans="1:182" ht="15">
      <c r="A683" s="18"/>
      <c r="B683" s="18"/>
      <c r="C683" s="18"/>
      <c r="D683" s="245"/>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c r="AY683" s="18"/>
      <c r="AZ683" s="18"/>
      <c r="BA683" s="18"/>
      <c r="BB683" s="18"/>
      <c r="BC683" s="18"/>
      <c r="BD683" s="18"/>
      <c r="BE683" s="18"/>
      <c r="BF683" s="18"/>
      <c r="BG683" s="18"/>
      <c r="BH683" s="18"/>
      <c r="BI683" s="18"/>
      <c r="BJ683" s="18"/>
      <c r="BK683" s="18"/>
      <c r="BL683" s="18"/>
      <c r="BM683" s="18"/>
      <c r="BN683" s="18"/>
      <c r="BO683" s="18"/>
      <c r="BP683" s="18"/>
      <c r="BQ683" s="18"/>
      <c r="BR683" s="18"/>
      <c r="BS683" s="18"/>
      <c r="BT683" s="18"/>
      <c r="BU683" s="18"/>
      <c r="BV683" s="18"/>
      <c r="BW683" s="18"/>
      <c r="BX683" s="18"/>
      <c r="BY683" s="18"/>
      <c r="BZ683" s="18"/>
      <c r="CA683" s="18"/>
      <c r="CB683" s="18"/>
      <c r="CC683" s="18"/>
      <c r="CD683" s="18"/>
      <c r="CE683" s="18"/>
      <c r="CF683" s="18"/>
      <c r="CG683" s="18"/>
      <c r="CH683" s="18"/>
      <c r="CI683" s="18"/>
      <c r="CJ683" s="18"/>
      <c r="CK683" s="18"/>
      <c r="CL683" s="18"/>
      <c r="CM683" s="18"/>
      <c r="CN683" s="18"/>
      <c r="CO683" s="18"/>
      <c r="CP683" s="18"/>
      <c r="CQ683" s="18"/>
      <c r="CR683" s="18"/>
      <c r="CS683" s="18"/>
      <c r="CT683" s="18"/>
      <c r="CU683" s="18"/>
      <c r="CV683" s="18"/>
      <c r="CW683" s="18"/>
      <c r="CX683" s="18"/>
      <c r="CY683" s="18"/>
      <c r="CZ683" s="18"/>
      <c r="DA683" s="18"/>
      <c r="DB683" s="18"/>
      <c r="DC683" s="18"/>
      <c r="DD683" s="18"/>
      <c r="DE683" s="18"/>
      <c r="DF683" s="18"/>
      <c r="DG683" s="18"/>
      <c r="DH683" s="18"/>
      <c r="DI683" s="18"/>
      <c r="DJ683" s="18"/>
      <c r="DK683" s="18"/>
      <c r="DL683" s="18"/>
      <c r="DM683" s="18"/>
      <c r="DN683" s="18"/>
      <c r="DO683" s="18"/>
      <c r="DP683" s="18"/>
      <c r="DQ683" s="18"/>
      <c r="DR683" s="18"/>
      <c r="DS683" s="18"/>
      <c r="DT683" s="18"/>
      <c r="DU683" s="18"/>
      <c r="DV683" s="18"/>
      <c r="DW683" s="18"/>
      <c r="DX683" s="18"/>
      <c r="DY683" s="18"/>
      <c r="DZ683" s="18"/>
      <c r="EA683" s="18"/>
      <c r="EB683" s="18"/>
      <c r="EC683" s="18"/>
      <c r="ED683" s="18"/>
      <c r="EE683" s="18"/>
      <c r="EF683" s="18"/>
      <c r="EG683" s="18"/>
      <c r="EH683" s="18"/>
      <c r="EI683" s="18"/>
      <c r="EJ683" s="18"/>
      <c r="EK683" s="18"/>
      <c r="EL683" s="18"/>
      <c r="EM683" s="18"/>
      <c r="EN683" s="18"/>
      <c r="EO683" s="18"/>
      <c r="EP683" s="18"/>
      <c r="EQ683" s="18"/>
      <c r="ER683" s="18"/>
      <c r="ES683" s="18"/>
      <c r="ET683" s="18"/>
      <c r="EU683" s="18"/>
      <c r="EV683" s="18"/>
      <c r="EW683" s="18"/>
      <c r="EX683" s="18"/>
      <c r="EY683" s="18"/>
      <c r="EZ683" s="18"/>
      <c r="FA683" s="18"/>
      <c r="FB683" s="18"/>
      <c r="FC683" s="18"/>
      <c r="FD683" s="18"/>
      <c r="FE683" s="18"/>
      <c r="FF683" s="18"/>
      <c r="FG683" s="18"/>
      <c r="FH683" s="18"/>
      <c r="FI683" s="18"/>
      <c r="FJ683" s="18"/>
      <c r="FK683" s="18"/>
      <c r="FL683" s="18"/>
      <c r="FM683" s="18"/>
      <c r="FN683" s="18"/>
      <c r="FO683" s="18"/>
      <c r="FP683" s="18"/>
      <c r="FQ683" s="18"/>
      <c r="FR683" s="18"/>
      <c r="FS683" s="18"/>
      <c r="FT683" s="18"/>
      <c r="FU683" s="18"/>
      <c r="FV683" s="18"/>
      <c r="FW683" s="18"/>
      <c r="FX683" s="18"/>
      <c r="FY683" s="18"/>
      <c r="FZ683" s="18"/>
    </row>
    <row r="684" spans="1:182" ht="15">
      <c r="A684" s="18"/>
      <c r="B684" s="18"/>
      <c r="C684" s="18"/>
      <c r="D684" s="245"/>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c r="AY684" s="18"/>
      <c r="AZ684" s="18"/>
      <c r="BA684" s="18"/>
      <c r="BB684" s="18"/>
      <c r="BC684" s="18"/>
      <c r="BD684" s="18"/>
      <c r="BE684" s="18"/>
      <c r="BF684" s="18"/>
      <c r="BG684" s="18"/>
      <c r="BH684" s="18"/>
      <c r="BI684" s="18"/>
      <c r="BJ684" s="18"/>
      <c r="BK684" s="18"/>
      <c r="BL684" s="18"/>
      <c r="BM684" s="18"/>
      <c r="BN684" s="18"/>
      <c r="BO684" s="18"/>
      <c r="BP684" s="18"/>
      <c r="BQ684" s="18"/>
      <c r="BR684" s="18"/>
      <c r="BS684" s="18"/>
      <c r="BT684" s="18"/>
      <c r="BU684" s="18"/>
      <c r="BV684" s="18"/>
      <c r="BW684" s="18"/>
      <c r="BX684" s="18"/>
      <c r="BY684" s="18"/>
      <c r="BZ684" s="18"/>
      <c r="CA684" s="18"/>
      <c r="CB684" s="18"/>
      <c r="CC684" s="18"/>
      <c r="CD684" s="18"/>
      <c r="CE684" s="18"/>
      <c r="CF684" s="18"/>
      <c r="CG684" s="18"/>
      <c r="CH684" s="18"/>
      <c r="CI684" s="18"/>
      <c r="CJ684" s="18"/>
      <c r="CK684" s="18"/>
      <c r="CL684" s="18"/>
      <c r="CM684" s="18"/>
      <c r="CN684" s="18"/>
      <c r="CO684" s="18"/>
      <c r="CP684" s="18"/>
      <c r="CQ684" s="18"/>
      <c r="CR684" s="18"/>
      <c r="CS684" s="18"/>
      <c r="CT684" s="18"/>
      <c r="CU684" s="18"/>
      <c r="CV684" s="18"/>
      <c r="CW684" s="18"/>
      <c r="CX684" s="18"/>
      <c r="CY684" s="18"/>
      <c r="CZ684" s="18"/>
      <c r="DA684" s="18"/>
      <c r="DB684" s="18"/>
      <c r="DC684" s="18"/>
      <c r="DD684" s="18"/>
      <c r="DE684" s="18"/>
      <c r="DF684" s="18"/>
      <c r="DG684" s="18"/>
      <c r="DH684" s="18"/>
      <c r="DI684" s="18"/>
      <c r="DJ684" s="18"/>
      <c r="DK684" s="18"/>
      <c r="DL684" s="18"/>
      <c r="DM684" s="18"/>
      <c r="DN684" s="18"/>
      <c r="DO684" s="18"/>
      <c r="DP684" s="18"/>
      <c r="DQ684" s="18"/>
      <c r="DR684" s="18"/>
      <c r="DS684" s="18"/>
      <c r="DT684" s="18"/>
      <c r="DU684" s="18"/>
      <c r="DV684" s="18"/>
      <c r="DW684" s="18"/>
      <c r="DX684" s="18"/>
      <c r="DY684" s="18"/>
      <c r="DZ684" s="18"/>
      <c r="EA684" s="18"/>
      <c r="EB684" s="18"/>
      <c r="EC684" s="18"/>
      <c r="ED684" s="18"/>
      <c r="EE684" s="18"/>
      <c r="EF684" s="18"/>
      <c r="EG684" s="18"/>
      <c r="EH684" s="18"/>
      <c r="EI684" s="18"/>
      <c r="EJ684" s="18"/>
      <c r="EK684" s="18"/>
      <c r="EL684" s="18"/>
      <c r="EM684" s="18"/>
      <c r="EN684" s="18"/>
      <c r="EO684" s="18"/>
      <c r="EP684" s="18"/>
      <c r="EQ684" s="18"/>
      <c r="ER684" s="18"/>
      <c r="ES684" s="18"/>
      <c r="ET684" s="18"/>
      <c r="EU684" s="18"/>
      <c r="EV684" s="18"/>
      <c r="EW684" s="18"/>
      <c r="EX684" s="18"/>
      <c r="EY684" s="18"/>
      <c r="EZ684" s="18"/>
      <c r="FA684" s="18"/>
      <c r="FB684" s="18"/>
      <c r="FC684" s="18"/>
      <c r="FD684" s="18"/>
      <c r="FE684" s="18"/>
      <c r="FF684" s="18"/>
      <c r="FG684" s="18"/>
      <c r="FH684" s="18"/>
      <c r="FI684" s="18"/>
      <c r="FJ684" s="18"/>
      <c r="FK684" s="18"/>
      <c r="FL684" s="18"/>
      <c r="FM684" s="18"/>
      <c r="FN684" s="18"/>
      <c r="FO684" s="18"/>
      <c r="FP684" s="18"/>
      <c r="FQ684" s="18"/>
      <c r="FR684" s="18"/>
      <c r="FS684" s="18"/>
      <c r="FT684" s="18"/>
      <c r="FU684" s="18"/>
      <c r="FV684" s="18"/>
      <c r="FW684" s="18"/>
      <c r="FX684" s="18"/>
      <c r="FY684" s="18"/>
      <c r="FZ684" s="18"/>
    </row>
    <row r="685" spans="1:182" ht="15">
      <c r="A685" s="18"/>
      <c r="B685" s="18"/>
      <c r="C685" s="18"/>
      <c r="D685" s="245"/>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c r="AY685" s="18"/>
      <c r="AZ685" s="18"/>
      <c r="BA685" s="18"/>
      <c r="BB685" s="18"/>
      <c r="BC685" s="18"/>
      <c r="BD685" s="18"/>
      <c r="BE685" s="18"/>
      <c r="BF685" s="18"/>
      <c r="BG685" s="18"/>
      <c r="BH685" s="18"/>
      <c r="BI685" s="18"/>
      <c r="BJ685" s="18"/>
      <c r="BK685" s="18"/>
      <c r="BL685" s="18"/>
      <c r="BM685" s="18"/>
      <c r="BN685" s="18"/>
      <c r="BO685" s="18"/>
      <c r="BP685" s="18"/>
      <c r="BQ685" s="18"/>
      <c r="BR685" s="18"/>
      <c r="BS685" s="18"/>
      <c r="BT685" s="18"/>
      <c r="BU685" s="18"/>
      <c r="BV685" s="18"/>
      <c r="BW685" s="18"/>
      <c r="BX685" s="18"/>
      <c r="BY685" s="18"/>
      <c r="BZ685" s="18"/>
      <c r="CA685" s="18"/>
      <c r="CB685" s="18"/>
      <c r="CC685" s="18"/>
      <c r="CD685" s="18"/>
      <c r="CE685" s="18"/>
      <c r="CF685" s="18"/>
      <c r="CG685" s="18"/>
      <c r="CH685" s="18"/>
      <c r="CI685" s="18"/>
      <c r="CJ685" s="18"/>
      <c r="CK685" s="18"/>
      <c r="CL685" s="18"/>
      <c r="CM685" s="18"/>
      <c r="CN685" s="18"/>
      <c r="CO685" s="18"/>
      <c r="CP685" s="18"/>
      <c r="CQ685" s="18"/>
      <c r="CR685" s="18"/>
      <c r="CS685" s="18"/>
      <c r="CT685" s="18"/>
      <c r="CU685" s="18"/>
      <c r="CV685" s="18"/>
      <c r="CW685" s="18"/>
      <c r="CX685" s="18"/>
      <c r="CY685" s="18"/>
      <c r="CZ685" s="18"/>
      <c r="DA685" s="18"/>
      <c r="DB685" s="18"/>
      <c r="DC685" s="18"/>
      <c r="DD685" s="18"/>
      <c r="DE685" s="18"/>
      <c r="DF685" s="18"/>
      <c r="DG685" s="18"/>
      <c r="DH685" s="18"/>
      <c r="DI685" s="18"/>
      <c r="DJ685" s="18"/>
      <c r="DK685" s="18"/>
      <c r="DL685" s="18"/>
      <c r="DM685" s="18"/>
      <c r="DN685" s="18"/>
      <c r="DO685" s="18"/>
      <c r="DP685" s="18"/>
      <c r="DQ685" s="18"/>
      <c r="DR685" s="18"/>
      <c r="DS685" s="18"/>
      <c r="DT685" s="18"/>
      <c r="DU685" s="18"/>
      <c r="DV685" s="18"/>
      <c r="DW685" s="18"/>
      <c r="DX685" s="18"/>
      <c r="DY685" s="18"/>
      <c r="DZ685" s="18"/>
      <c r="EA685" s="18"/>
      <c r="EB685" s="18"/>
      <c r="EC685" s="18"/>
      <c r="ED685" s="18"/>
      <c r="EE685" s="18"/>
      <c r="EF685" s="18"/>
      <c r="EG685" s="18"/>
      <c r="EH685" s="18"/>
      <c r="EI685" s="18"/>
      <c r="EJ685" s="18"/>
      <c r="EK685" s="18"/>
      <c r="EL685" s="18"/>
      <c r="EM685" s="18"/>
      <c r="EN685" s="18"/>
      <c r="EO685" s="18"/>
      <c r="EP685" s="18"/>
      <c r="EQ685" s="18"/>
      <c r="ER685" s="18"/>
      <c r="ES685" s="18"/>
      <c r="ET685" s="18"/>
      <c r="EU685" s="18"/>
      <c r="EV685" s="18"/>
      <c r="EW685" s="18"/>
      <c r="EX685" s="18"/>
      <c r="EY685" s="18"/>
      <c r="EZ685" s="18"/>
      <c r="FA685" s="18"/>
      <c r="FB685" s="18"/>
      <c r="FC685" s="18"/>
      <c r="FD685" s="18"/>
      <c r="FE685" s="18"/>
      <c r="FF685" s="18"/>
      <c r="FG685" s="18"/>
      <c r="FH685" s="18"/>
      <c r="FI685" s="18"/>
      <c r="FJ685" s="18"/>
      <c r="FK685" s="18"/>
      <c r="FL685" s="18"/>
      <c r="FM685" s="18"/>
      <c r="FN685" s="18"/>
      <c r="FO685" s="18"/>
      <c r="FP685" s="18"/>
      <c r="FQ685" s="18"/>
      <c r="FR685" s="18"/>
      <c r="FS685" s="18"/>
      <c r="FT685" s="18"/>
      <c r="FU685" s="18"/>
      <c r="FV685" s="18"/>
      <c r="FW685" s="18"/>
      <c r="FX685" s="18"/>
      <c r="FY685" s="18"/>
      <c r="FZ685" s="18"/>
    </row>
    <row r="686" spans="1:182" ht="15">
      <c r="A686" s="18"/>
      <c r="B686" s="18"/>
      <c r="C686" s="18"/>
      <c r="D686" s="245"/>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18"/>
      <c r="CN686" s="18"/>
      <c r="CO686" s="18"/>
      <c r="CP686" s="18"/>
      <c r="CQ686" s="18"/>
      <c r="CR686" s="18"/>
      <c r="CS686" s="18"/>
      <c r="CT686" s="18"/>
      <c r="CU686" s="18"/>
      <c r="CV686" s="18"/>
      <c r="CW686" s="18"/>
      <c r="CX686" s="18"/>
      <c r="CY686" s="18"/>
      <c r="CZ686" s="18"/>
      <c r="DA686" s="18"/>
      <c r="DB686" s="18"/>
      <c r="DC686" s="18"/>
      <c r="DD686" s="18"/>
      <c r="DE686" s="18"/>
      <c r="DF686" s="18"/>
      <c r="DG686" s="18"/>
      <c r="DH686" s="18"/>
      <c r="DI686" s="18"/>
      <c r="DJ686" s="18"/>
      <c r="DK686" s="18"/>
      <c r="DL686" s="18"/>
      <c r="DM686" s="18"/>
      <c r="DN686" s="18"/>
      <c r="DO686" s="18"/>
      <c r="DP686" s="18"/>
      <c r="DQ686" s="18"/>
      <c r="DR686" s="18"/>
      <c r="DS686" s="18"/>
      <c r="DT686" s="18"/>
      <c r="DU686" s="18"/>
      <c r="DV686" s="18"/>
      <c r="DW686" s="18"/>
      <c r="DX686" s="18"/>
      <c r="DY686" s="18"/>
      <c r="DZ686" s="18"/>
      <c r="EA686" s="18"/>
      <c r="EB686" s="18"/>
      <c r="EC686" s="18"/>
      <c r="ED686" s="18"/>
      <c r="EE686" s="18"/>
      <c r="EF686" s="18"/>
      <c r="EG686" s="18"/>
      <c r="EH686" s="18"/>
      <c r="EI686" s="18"/>
      <c r="EJ686" s="18"/>
      <c r="EK686" s="18"/>
      <c r="EL686" s="18"/>
      <c r="EM686" s="18"/>
      <c r="EN686" s="18"/>
      <c r="EO686" s="18"/>
      <c r="EP686" s="18"/>
      <c r="EQ686" s="18"/>
      <c r="ER686" s="18"/>
      <c r="ES686" s="18"/>
      <c r="ET686" s="18"/>
      <c r="EU686" s="18"/>
      <c r="EV686" s="18"/>
      <c r="EW686" s="18"/>
      <c r="EX686" s="18"/>
      <c r="EY686" s="18"/>
      <c r="EZ686" s="18"/>
      <c r="FA686" s="18"/>
      <c r="FB686" s="18"/>
      <c r="FC686" s="18"/>
      <c r="FD686" s="18"/>
      <c r="FE686" s="18"/>
      <c r="FF686" s="18"/>
      <c r="FG686" s="18"/>
      <c r="FH686" s="18"/>
      <c r="FI686" s="18"/>
      <c r="FJ686" s="18"/>
      <c r="FK686" s="18"/>
      <c r="FL686" s="18"/>
      <c r="FM686" s="18"/>
      <c r="FN686" s="18"/>
      <c r="FO686" s="18"/>
      <c r="FP686" s="18"/>
      <c r="FQ686" s="18"/>
      <c r="FR686" s="18"/>
      <c r="FS686" s="18"/>
      <c r="FT686" s="18"/>
      <c r="FU686" s="18"/>
      <c r="FV686" s="18"/>
      <c r="FW686" s="18"/>
      <c r="FX686" s="18"/>
      <c r="FY686" s="18"/>
      <c r="FZ686" s="18"/>
    </row>
    <row r="687" spans="1:182" ht="15">
      <c r="A687" s="18"/>
      <c r="B687" s="18"/>
      <c r="C687" s="18"/>
      <c r="D687" s="245"/>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c r="CE687" s="18"/>
      <c r="CF687" s="18"/>
      <c r="CG687" s="18"/>
      <c r="CH687" s="18"/>
      <c r="CI687" s="18"/>
      <c r="CJ687" s="18"/>
      <c r="CK687" s="18"/>
      <c r="CL687" s="18"/>
      <c r="CM687" s="18"/>
      <c r="CN687" s="18"/>
      <c r="CO687" s="18"/>
      <c r="CP687" s="18"/>
      <c r="CQ687" s="18"/>
      <c r="CR687" s="18"/>
      <c r="CS687" s="18"/>
      <c r="CT687" s="18"/>
      <c r="CU687" s="18"/>
      <c r="CV687" s="18"/>
      <c r="CW687" s="18"/>
      <c r="CX687" s="18"/>
      <c r="CY687" s="18"/>
      <c r="CZ687" s="18"/>
      <c r="DA687" s="18"/>
      <c r="DB687" s="18"/>
      <c r="DC687" s="18"/>
      <c r="DD687" s="18"/>
      <c r="DE687" s="18"/>
      <c r="DF687" s="18"/>
      <c r="DG687" s="18"/>
      <c r="DH687" s="18"/>
      <c r="DI687" s="18"/>
      <c r="DJ687" s="18"/>
      <c r="DK687" s="18"/>
      <c r="DL687" s="18"/>
      <c r="DM687" s="18"/>
      <c r="DN687" s="18"/>
      <c r="DO687" s="18"/>
      <c r="DP687" s="18"/>
      <c r="DQ687" s="18"/>
      <c r="DR687" s="18"/>
      <c r="DS687" s="18"/>
      <c r="DT687" s="18"/>
      <c r="DU687" s="18"/>
      <c r="DV687" s="18"/>
      <c r="DW687" s="18"/>
      <c r="DX687" s="18"/>
      <c r="DY687" s="18"/>
      <c r="DZ687" s="18"/>
      <c r="EA687" s="18"/>
      <c r="EB687" s="18"/>
      <c r="EC687" s="18"/>
      <c r="ED687" s="18"/>
      <c r="EE687" s="18"/>
      <c r="EF687" s="18"/>
      <c r="EG687" s="18"/>
      <c r="EH687" s="18"/>
      <c r="EI687" s="18"/>
      <c r="EJ687" s="18"/>
      <c r="EK687" s="18"/>
      <c r="EL687" s="18"/>
      <c r="EM687" s="18"/>
      <c r="EN687" s="18"/>
      <c r="EO687" s="18"/>
      <c r="EP687" s="18"/>
      <c r="EQ687" s="18"/>
      <c r="ER687" s="18"/>
      <c r="ES687" s="18"/>
      <c r="ET687" s="18"/>
      <c r="EU687" s="18"/>
      <c r="EV687" s="18"/>
      <c r="EW687" s="18"/>
      <c r="EX687" s="18"/>
      <c r="EY687" s="18"/>
      <c r="EZ687" s="18"/>
      <c r="FA687" s="18"/>
      <c r="FB687" s="18"/>
      <c r="FC687" s="18"/>
      <c r="FD687" s="18"/>
      <c r="FE687" s="18"/>
      <c r="FF687" s="18"/>
      <c r="FG687" s="18"/>
      <c r="FH687" s="18"/>
      <c r="FI687" s="18"/>
      <c r="FJ687" s="18"/>
      <c r="FK687" s="18"/>
      <c r="FL687" s="18"/>
      <c r="FM687" s="18"/>
      <c r="FN687" s="18"/>
      <c r="FO687" s="18"/>
      <c r="FP687" s="18"/>
      <c r="FQ687" s="18"/>
      <c r="FR687" s="18"/>
      <c r="FS687" s="18"/>
      <c r="FT687" s="18"/>
      <c r="FU687" s="18"/>
      <c r="FV687" s="18"/>
      <c r="FW687" s="18"/>
      <c r="FX687" s="18"/>
      <c r="FY687" s="18"/>
      <c r="FZ687" s="18"/>
    </row>
    <row r="688" spans="1:182" ht="15">
      <c r="A688" s="18"/>
      <c r="B688" s="18"/>
      <c r="C688" s="18"/>
      <c r="D688" s="245"/>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c r="AY688" s="18"/>
      <c r="AZ688" s="18"/>
      <c r="BA688" s="18"/>
      <c r="BB688" s="18"/>
      <c r="BC688" s="18"/>
      <c r="BD688" s="18"/>
      <c r="BE688" s="18"/>
      <c r="BF688" s="18"/>
      <c r="BG688" s="18"/>
      <c r="BH688" s="18"/>
      <c r="BI688" s="18"/>
      <c r="BJ688" s="18"/>
      <c r="BK688" s="18"/>
      <c r="BL688" s="18"/>
      <c r="BM688" s="18"/>
      <c r="BN688" s="18"/>
      <c r="BO688" s="18"/>
      <c r="BP688" s="18"/>
      <c r="BQ688" s="18"/>
      <c r="BR688" s="18"/>
      <c r="BS688" s="18"/>
      <c r="BT688" s="18"/>
      <c r="BU688" s="18"/>
      <c r="BV688" s="18"/>
      <c r="BW688" s="18"/>
      <c r="BX688" s="18"/>
      <c r="BY688" s="18"/>
      <c r="BZ688" s="18"/>
      <c r="CA688" s="18"/>
      <c r="CB688" s="18"/>
      <c r="CC688" s="18"/>
      <c r="CD688" s="18"/>
      <c r="CE688" s="18"/>
      <c r="CF688" s="18"/>
      <c r="CG688" s="18"/>
      <c r="CH688" s="18"/>
      <c r="CI688" s="18"/>
      <c r="CJ688" s="18"/>
      <c r="CK688" s="18"/>
      <c r="CL688" s="18"/>
      <c r="CM688" s="18"/>
      <c r="CN688" s="18"/>
      <c r="CO688" s="18"/>
      <c r="CP688" s="18"/>
      <c r="CQ688" s="18"/>
      <c r="CR688" s="18"/>
      <c r="CS688" s="18"/>
      <c r="CT688" s="18"/>
      <c r="CU688" s="18"/>
      <c r="CV688" s="18"/>
      <c r="CW688" s="18"/>
      <c r="CX688" s="18"/>
      <c r="CY688" s="18"/>
      <c r="CZ688" s="18"/>
      <c r="DA688" s="18"/>
      <c r="DB688" s="18"/>
      <c r="DC688" s="18"/>
      <c r="DD688" s="18"/>
      <c r="DE688" s="18"/>
      <c r="DF688" s="18"/>
      <c r="DG688" s="18"/>
      <c r="DH688" s="18"/>
      <c r="DI688" s="18"/>
      <c r="DJ688" s="18"/>
      <c r="DK688" s="18"/>
      <c r="DL688" s="18"/>
      <c r="DM688" s="18"/>
      <c r="DN688" s="18"/>
      <c r="DO688" s="18"/>
      <c r="DP688" s="18"/>
      <c r="DQ688" s="18"/>
      <c r="DR688" s="18"/>
      <c r="DS688" s="18"/>
      <c r="DT688" s="18"/>
      <c r="DU688" s="18"/>
      <c r="DV688" s="18"/>
      <c r="DW688" s="18"/>
      <c r="DX688" s="18"/>
      <c r="DY688" s="18"/>
      <c r="DZ688" s="18"/>
      <c r="EA688" s="18"/>
      <c r="EB688" s="18"/>
      <c r="EC688" s="18"/>
      <c r="ED688" s="18"/>
      <c r="EE688" s="18"/>
      <c r="EF688" s="18"/>
      <c r="EG688" s="18"/>
      <c r="EH688" s="18"/>
      <c r="EI688" s="18"/>
      <c r="EJ688" s="18"/>
      <c r="EK688" s="18"/>
      <c r="EL688" s="18"/>
      <c r="EM688" s="18"/>
      <c r="EN688" s="18"/>
      <c r="EO688" s="18"/>
      <c r="EP688" s="18"/>
      <c r="EQ688" s="18"/>
      <c r="ER688" s="18"/>
      <c r="ES688" s="18"/>
      <c r="ET688" s="18"/>
      <c r="EU688" s="18"/>
      <c r="EV688" s="18"/>
      <c r="EW688" s="18"/>
      <c r="EX688" s="18"/>
      <c r="EY688" s="18"/>
      <c r="EZ688" s="18"/>
      <c r="FA688" s="18"/>
      <c r="FB688" s="18"/>
      <c r="FC688" s="18"/>
      <c r="FD688" s="18"/>
      <c r="FE688" s="18"/>
      <c r="FF688" s="18"/>
      <c r="FG688" s="18"/>
      <c r="FH688" s="18"/>
      <c r="FI688" s="18"/>
      <c r="FJ688" s="18"/>
      <c r="FK688" s="18"/>
      <c r="FL688" s="18"/>
      <c r="FM688" s="18"/>
      <c r="FN688" s="18"/>
      <c r="FO688" s="18"/>
      <c r="FP688" s="18"/>
      <c r="FQ688" s="18"/>
      <c r="FR688" s="18"/>
      <c r="FS688" s="18"/>
      <c r="FT688" s="18"/>
      <c r="FU688" s="18"/>
      <c r="FV688" s="18"/>
      <c r="FW688" s="18"/>
      <c r="FX688" s="18"/>
      <c r="FY688" s="18"/>
      <c r="FZ688" s="18"/>
    </row>
    <row r="689" spans="1:182" ht="15">
      <c r="A689" s="18"/>
      <c r="B689" s="18"/>
      <c r="C689" s="18"/>
      <c r="D689" s="245"/>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c r="AY689" s="18"/>
      <c r="AZ689" s="18"/>
      <c r="BA689" s="18"/>
      <c r="BB689" s="18"/>
      <c r="BC689" s="18"/>
      <c r="BD689" s="18"/>
      <c r="BE689" s="18"/>
      <c r="BF689" s="18"/>
      <c r="BG689" s="18"/>
      <c r="BH689" s="18"/>
      <c r="BI689" s="18"/>
      <c r="BJ689" s="18"/>
      <c r="BK689" s="18"/>
      <c r="BL689" s="18"/>
      <c r="BM689" s="18"/>
      <c r="BN689" s="18"/>
      <c r="BO689" s="18"/>
      <c r="BP689" s="18"/>
      <c r="BQ689" s="18"/>
      <c r="BR689" s="18"/>
      <c r="BS689" s="18"/>
      <c r="BT689" s="18"/>
      <c r="BU689" s="18"/>
      <c r="BV689" s="18"/>
      <c r="BW689" s="18"/>
      <c r="BX689" s="18"/>
      <c r="BY689" s="18"/>
      <c r="BZ689" s="18"/>
      <c r="CA689" s="18"/>
      <c r="CB689" s="18"/>
      <c r="CC689" s="18"/>
      <c r="CD689" s="18"/>
      <c r="CE689" s="18"/>
      <c r="CF689" s="18"/>
      <c r="CG689" s="18"/>
      <c r="CH689" s="18"/>
      <c r="CI689" s="18"/>
      <c r="CJ689" s="18"/>
      <c r="CK689" s="18"/>
      <c r="CL689" s="18"/>
      <c r="CM689" s="18"/>
      <c r="CN689" s="18"/>
      <c r="CO689" s="18"/>
      <c r="CP689" s="18"/>
      <c r="CQ689" s="18"/>
      <c r="CR689" s="18"/>
      <c r="CS689" s="18"/>
      <c r="CT689" s="18"/>
      <c r="CU689" s="18"/>
      <c r="CV689" s="18"/>
      <c r="CW689" s="18"/>
      <c r="CX689" s="18"/>
      <c r="CY689" s="18"/>
      <c r="CZ689" s="18"/>
      <c r="DA689" s="18"/>
      <c r="DB689" s="18"/>
      <c r="DC689" s="18"/>
      <c r="DD689" s="18"/>
      <c r="DE689" s="18"/>
      <c r="DF689" s="18"/>
      <c r="DG689" s="18"/>
      <c r="DH689" s="18"/>
      <c r="DI689" s="18"/>
      <c r="DJ689" s="18"/>
      <c r="DK689" s="18"/>
      <c r="DL689" s="18"/>
      <c r="DM689" s="18"/>
      <c r="DN689" s="18"/>
      <c r="DO689" s="18"/>
      <c r="DP689" s="18"/>
      <c r="DQ689" s="18"/>
      <c r="DR689" s="18"/>
      <c r="DS689" s="18"/>
      <c r="DT689" s="18"/>
      <c r="DU689" s="18"/>
      <c r="DV689" s="18"/>
      <c r="DW689" s="18"/>
      <c r="DX689" s="18"/>
      <c r="DY689" s="18"/>
      <c r="DZ689" s="18"/>
      <c r="EA689" s="18"/>
      <c r="EB689" s="18"/>
      <c r="EC689" s="18"/>
      <c r="ED689" s="18"/>
      <c r="EE689" s="18"/>
      <c r="EF689" s="18"/>
      <c r="EG689" s="18"/>
      <c r="EH689" s="18"/>
      <c r="EI689" s="18"/>
      <c r="EJ689" s="18"/>
      <c r="EK689" s="18"/>
      <c r="EL689" s="18"/>
      <c r="EM689" s="18"/>
      <c r="EN689" s="18"/>
      <c r="EO689" s="18"/>
      <c r="EP689" s="18"/>
      <c r="EQ689" s="18"/>
      <c r="ER689" s="18"/>
      <c r="ES689" s="18"/>
      <c r="ET689" s="18"/>
      <c r="EU689" s="18"/>
      <c r="EV689" s="18"/>
      <c r="EW689" s="18"/>
      <c r="EX689" s="18"/>
      <c r="EY689" s="18"/>
      <c r="EZ689" s="18"/>
      <c r="FA689" s="18"/>
      <c r="FB689" s="18"/>
      <c r="FC689" s="18"/>
      <c r="FD689" s="18"/>
      <c r="FE689" s="18"/>
      <c r="FF689" s="18"/>
      <c r="FG689" s="18"/>
      <c r="FH689" s="18"/>
      <c r="FI689" s="18"/>
      <c r="FJ689" s="18"/>
      <c r="FK689" s="18"/>
      <c r="FL689" s="18"/>
      <c r="FM689" s="18"/>
      <c r="FN689" s="18"/>
      <c r="FO689" s="18"/>
      <c r="FP689" s="18"/>
      <c r="FQ689" s="18"/>
      <c r="FR689" s="18"/>
      <c r="FS689" s="18"/>
      <c r="FT689" s="18"/>
      <c r="FU689" s="18"/>
      <c r="FV689" s="18"/>
      <c r="FW689" s="18"/>
      <c r="FX689" s="18"/>
      <c r="FY689" s="18"/>
      <c r="FZ689" s="18"/>
    </row>
    <row r="690" spans="1:182" ht="15">
      <c r="A690" s="18"/>
      <c r="B690" s="18"/>
      <c r="C690" s="18"/>
      <c r="D690" s="245"/>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c r="AY690" s="18"/>
      <c r="AZ690" s="18"/>
      <c r="BA690" s="18"/>
      <c r="BB690" s="18"/>
      <c r="BC690" s="18"/>
      <c r="BD690" s="18"/>
      <c r="BE690" s="18"/>
      <c r="BF690" s="18"/>
      <c r="BG690" s="18"/>
      <c r="BH690" s="18"/>
      <c r="BI690" s="18"/>
      <c r="BJ690" s="18"/>
      <c r="BK690" s="18"/>
      <c r="BL690" s="18"/>
      <c r="BM690" s="18"/>
      <c r="BN690" s="18"/>
      <c r="BO690" s="18"/>
      <c r="BP690" s="18"/>
      <c r="BQ690" s="18"/>
      <c r="BR690" s="18"/>
      <c r="BS690" s="18"/>
      <c r="BT690" s="18"/>
      <c r="BU690" s="18"/>
      <c r="BV690" s="18"/>
      <c r="BW690" s="18"/>
      <c r="BX690" s="18"/>
      <c r="BY690" s="18"/>
      <c r="BZ690" s="18"/>
      <c r="CA690" s="18"/>
      <c r="CB690" s="18"/>
      <c r="CC690" s="18"/>
      <c r="CD690" s="18"/>
      <c r="CE690" s="18"/>
      <c r="CF690" s="18"/>
      <c r="CG690" s="18"/>
      <c r="CH690" s="18"/>
      <c r="CI690" s="18"/>
      <c r="CJ690" s="18"/>
      <c r="CK690" s="18"/>
      <c r="CL690" s="18"/>
      <c r="CM690" s="18"/>
      <c r="CN690" s="18"/>
      <c r="CO690" s="18"/>
      <c r="CP690" s="18"/>
      <c r="CQ690" s="18"/>
      <c r="CR690" s="18"/>
      <c r="CS690" s="18"/>
      <c r="CT690" s="18"/>
      <c r="CU690" s="18"/>
      <c r="CV690" s="18"/>
      <c r="CW690" s="18"/>
      <c r="CX690" s="18"/>
      <c r="CY690" s="18"/>
      <c r="CZ690" s="18"/>
      <c r="DA690" s="18"/>
      <c r="DB690" s="18"/>
      <c r="DC690" s="18"/>
      <c r="DD690" s="18"/>
      <c r="DE690" s="18"/>
      <c r="DF690" s="18"/>
      <c r="DG690" s="18"/>
      <c r="DH690" s="18"/>
      <c r="DI690" s="18"/>
      <c r="DJ690" s="18"/>
      <c r="DK690" s="18"/>
      <c r="DL690" s="18"/>
      <c r="DM690" s="18"/>
      <c r="DN690" s="18"/>
      <c r="DO690" s="18"/>
      <c r="DP690" s="18"/>
      <c r="DQ690" s="18"/>
      <c r="DR690" s="18"/>
      <c r="DS690" s="18"/>
      <c r="DT690" s="18"/>
      <c r="DU690" s="18"/>
      <c r="DV690" s="18"/>
      <c r="DW690" s="18"/>
      <c r="DX690" s="18"/>
      <c r="DY690" s="18"/>
      <c r="DZ690" s="18"/>
      <c r="EA690" s="18"/>
      <c r="EB690" s="18"/>
      <c r="EC690" s="18"/>
      <c r="ED690" s="18"/>
      <c r="EE690" s="18"/>
      <c r="EF690" s="18"/>
      <c r="EG690" s="18"/>
      <c r="EH690" s="18"/>
      <c r="EI690" s="18"/>
      <c r="EJ690" s="18"/>
      <c r="EK690" s="18"/>
      <c r="EL690" s="18"/>
      <c r="EM690" s="18"/>
      <c r="EN690" s="18"/>
      <c r="EO690" s="18"/>
      <c r="EP690" s="18"/>
      <c r="EQ690" s="18"/>
      <c r="ER690" s="18"/>
      <c r="ES690" s="18"/>
      <c r="ET690" s="18"/>
      <c r="EU690" s="18"/>
      <c r="EV690" s="18"/>
      <c r="EW690" s="18"/>
      <c r="EX690" s="18"/>
      <c r="EY690" s="18"/>
      <c r="EZ690" s="18"/>
      <c r="FA690" s="18"/>
      <c r="FB690" s="18"/>
      <c r="FC690" s="18"/>
      <c r="FD690" s="18"/>
      <c r="FE690" s="18"/>
      <c r="FF690" s="18"/>
      <c r="FG690" s="18"/>
      <c r="FH690" s="18"/>
      <c r="FI690" s="18"/>
      <c r="FJ690" s="18"/>
      <c r="FK690" s="18"/>
      <c r="FL690" s="18"/>
      <c r="FM690" s="18"/>
      <c r="FN690" s="18"/>
      <c r="FO690" s="18"/>
      <c r="FP690" s="18"/>
      <c r="FQ690" s="18"/>
      <c r="FR690" s="18"/>
      <c r="FS690" s="18"/>
      <c r="FT690" s="18"/>
      <c r="FU690" s="18"/>
      <c r="FV690" s="18"/>
      <c r="FW690" s="18"/>
      <c r="FX690" s="18"/>
      <c r="FY690" s="18"/>
      <c r="FZ690" s="18"/>
    </row>
    <row r="691" spans="1:182" ht="15">
      <c r="A691" s="18"/>
      <c r="B691" s="18"/>
      <c r="C691" s="18"/>
      <c r="D691" s="245"/>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c r="CM691" s="18"/>
      <c r="CN691" s="18"/>
      <c r="CO691" s="18"/>
      <c r="CP691" s="18"/>
      <c r="CQ691" s="18"/>
      <c r="CR691" s="18"/>
      <c r="CS691" s="18"/>
      <c r="CT691" s="18"/>
      <c r="CU691" s="18"/>
      <c r="CV691" s="18"/>
      <c r="CW691" s="18"/>
      <c r="CX691" s="18"/>
      <c r="CY691" s="18"/>
      <c r="CZ691" s="18"/>
      <c r="DA691" s="18"/>
      <c r="DB691" s="18"/>
      <c r="DC691" s="18"/>
      <c r="DD691" s="18"/>
      <c r="DE691" s="18"/>
      <c r="DF691" s="18"/>
      <c r="DG691" s="18"/>
      <c r="DH691" s="18"/>
      <c r="DI691" s="18"/>
      <c r="DJ691" s="18"/>
      <c r="DK691" s="18"/>
      <c r="DL691" s="18"/>
      <c r="DM691" s="18"/>
      <c r="DN691" s="18"/>
      <c r="DO691" s="18"/>
      <c r="DP691" s="18"/>
      <c r="DQ691" s="18"/>
      <c r="DR691" s="18"/>
      <c r="DS691" s="18"/>
      <c r="DT691" s="18"/>
      <c r="DU691" s="18"/>
      <c r="DV691" s="18"/>
      <c r="DW691" s="18"/>
      <c r="DX691" s="18"/>
      <c r="DY691" s="18"/>
      <c r="DZ691" s="18"/>
      <c r="EA691" s="18"/>
      <c r="EB691" s="18"/>
      <c r="EC691" s="18"/>
      <c r="ED691" s="18"/>
      <c r="EE691" s="18"/>
      <c r="EF691" s="18"/>
      <c r="EG691" s="18"/>
      <c r="EH691" s="18"/>
      <c r="EI691" s="18"/>
      <c r="EJ691" s="18"/>
      <c r="EK691" s="18"/>
      <c r="EL691" s="18"/>
      <c r="EM691" s="18"/>
      <c r="EN691" s="18"/>
      <c r="EO691" s="18"/>
      <c r="EP691" s="18"/>
      <c r="EQ691" s="18"/>
      <c r="ER691" s="18"/>
      <c r="ES691" s="18"/>
      <c r="ET691" s="18"/>
      <c r="EU691" s="18"/>
      <c r="EV691" s="18"/>
      <c r="EW691" s="18"/>
      <c r="EX691" s="18"/>
      <c r="EY691" s="18"/>
      <c r="EZ691" s="18"/>
      <c r="FA691" s="18"/>
      <c r="FB691" s="18"/>
      <c r="FC691" s="18"/>
      <c r="FD691" s="18"/>
      <c r="FE691" s="18"/>
      <c r="FF691" s="18"/>
      <c r="FG691" s="18"/>
      <c r="FH691" s="18"/>
      <c r="FI691" s="18"/>
      <c r="FJ691" s="18"/>
      <c r="FK691" s="18"/>
      <c r="FL691" s="18"/>
      <c r="FM691" s="18"/>
      <c r="FN691" s="18"/>
      <c r="FO691" s="18"/>
      <c r="FP691" s="18"/>
      <c r="FQ691" s="18"/>
      <c r="FR691" s="18"/>
      <c r="FS691" s="18"/>
      <c r="FT691" s="18"/>
      <c r="FU691" s="18"/>
      <c r="FV691" s="18"/>
      <c r="FW691" s="18"/>
      <c r="FX691" s="18"/>
      <c r="FY691" s="18"/>
      <c r="FZ691" s="18"/>
    </row>
    <row r="692" spans="1:182" ht="15">
      <c r="A692" s="18"/>
      <c r="B692" s="18"/>
      <c r="C692" s="18"/>
      <c r="D692" s="245"/>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c r="CL692" s="18"/>
      <c r="CM692" s="18"/>
      <c r="CN692" s="18"/>
      <c r="CO692" s="18"/>
      <c r="CP692" s="18"/>
      <c r="CQ692" s="18"/>
      <c r="CR692" s="18"/>
      <c r="CS692" s="18"/>
      <c r="CT692" s="18"/>
      <c r="CU692" s="18"/>
      <c r="CV692" s="18"/>
      <c r="CW692" s="18"/>
      <c r="CX692" s="18"/>
      <c r="CY692" s="18"/>
      <c r="CZ692" s="18"/>
      <c r="DA692" s="18"/>
      <c r="DB692" s="18"/>
      <c r="DC692" s="18"/>
      <c r="DD692" s="18"/>
      <c r="DE692" s="18"/>
      <c r="DF692" s="18"/>
      <c r="DG692" s="18"/>
      <c r="DH692" s="18"/>
      <c r="DI692" s="18"/>
      <c r="DJ692" s="18"/>
      <c r="DK692" s="18"/>
      <c r="DL692" s="18"/>
      <c r="DM692" s="18"/>
      <c r="DN692" s="18"/>
      <c r="DO692" s="18"/>
      <c r="DP692" s="18"/>
      <c r="DQ692" s="18"/>
      <c r="DR692" s="18"/>
      <c r="DS692" s="18"/>
      <c r="DT692" s="18"/>
      <c r="DU692" s="18"/>
      <c r="DV692" s="18"/>
      <c r="DW692" s="18"/>
      <c r="DX692" s="18"/>
      <c r="DY692" s="18"/>
      <c r="DZ692" s="18"/>
      <c r="EA692" s="18"/>
      <c r="EB692" s="18"/>
      <c r="EC692" s="18"/>
      <c r="ED692" s="18"/>
      <c r="EE692" s="18"/>
      <c r="EF692" s="18"/>
      <c r="EG692" s="18"/>
      <c r="EH692" s="18"/>
      <c r="EI692" s="18"/>
      <c r="EJ692" s="18"/>
      <c r="EK692" s="18"/>
      <c r="EL692" s="18"/>
      <c r="EM692" s="18"/>
      <c r="EN692" s="18"/>
      <c r="EO692" s="18"/>
      <c r="EP692" s="18"/>
      <c r="EQ692" s="18"/>
      <c r="ER692" s="18"/>
      <c r="ES692" s="18"/>
      <c r="ET692" s="18"/>
      <c r="EU692" s="18"/>
      <c r="EV692" s="18"/>
      <c r="EW692" s="18"/>
      <c r="EX692" s="18"/>
      <c r="EY692" s="18"/>
      <c r="EZ692" s="18"/>
      <c r="FA692" s="18"/>
      <c r="FB692" s="18"/>
      <c r="FC692" s="18"/>
      <c r="FD692" s="18"/>
      <c r="FE692" s="18"/>
      <c r="FF692" s="18"/>
      <c r="FG692" s="18"/>
      <c r="FH692" s="18"/>
      <c r="FI692" s="18"/>
      <c r="FJ692" s="18"/>
      <c r="FK692" s="18"/>
      <c r="FL692" s="18"/>
      <c r="FM692" s="18"/>
      <c r="FN692" s="18"/>
      <c r="FO692" s="18"/>
      <c r="FP692" s="18"/>
      <c r="FQ692" s="18"/>
      <c r="FR692" s="18"/>
      <c r="FS692" s="18"/>
      <c r="FT692" s="18"/>
      <c r="FU692" s="18"/>
      <c r="FV692" s="18"/>
      <c r="FW692" s="18"/>
      <c r="FX692" s="18"/>
      <c r="FY692" s="18"/>
      <c r="FZ692" s="18"/>
    </row>
    <row r="693" spans="1:182" ht="15">
      <c r="A693" s="18"/>
      <c r="B693" s="18"/>
      <c r="C693" s="18"/>
      <c r="D693" s="245"/>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c r="CM693" s="18"/>
      <c r="CN693" s="18"/>
      <c r="CO693" s="18"/>
      <c r="CP693" s="18"/>
      <c r="CQ693" s="18"/>
      <c r="CR693" s="18"/>
      <c r="CS693" s="18"/>
      <c r="CT693" s="18"/>
      <c r="CU693" s="18"/>
      <c r="CV693" s="18"/>
      <c r="CW693" s="18"/>
      <c r="CX693" s="18"/>
      <c r="CY693" s="18"/>
      <c r="CZ693" s="18"/>
      <c r="DA693" s="18"/>
      <c r="DB693" s="18"/>
      <c r="DC693" s="18"/>
      <c r="DD693" s="18"/>
      <c r="DE693" s="18"/>
      <c r="DF693" s="18"/>
      <c r="DG693" s="18"/>
      <c r="DH693" s="18"/>
      <c r="DI693" s="18"/>
      <c r="DJ693" s="18"/>
      <c r="DK693" s="18"/>
      <c r="DL693" s="18"/>
      <c r="DM693" s="18"/>
      <c r="DN693" s="18"/>
      <c r="DO693" s="18"/>
      <c r="DP693" s="18"/>
      <c r="DQ693" s="18"/>
      <c r="DR693" s="18"/>
      <c r="DS693" s="18"/>
      <c r="DT693" s="18"/>
      <c r="DU693" s="18"/>
      <c r="DV693" s="18"/>
      <c r="DW693" s="18"/>
      <c r="DX693" s="18"/>
      <c r="DY693" s="18"/>
      <c r="DZ693" s="18"/>
      <c r="EA693" s="18"/>
      <c r="EB693" s="18"/>
      <c r="EC693" s="18"/>
      <c r="ED693" s="18"/>
      <c r="EE693" s="18"/>
      <c r="EF693" s="18"/>
      <c r="EG693" s="18"/>
      <c r="EH693" s="18"/>
      <c r="EI693" s="18"/>
      <c r="EJ693" s="18"/>
      <c r="EK693" s="18"/>
      <c r="EL693" s="18"/>
      <c r="EM693" s="18"/>
      <c r="EN693" s="18"/>
      <c r="EO693" s="18"/>
      <c r="EP693" s="18"/>
      <c r="EQ693" s="18"/>
      <c r="ER693" s="18"/>
      <c r="ES693" s="18"/>
      <c r="ET693" s="18"/>
      <c r="EU693" s="18"/>
      <c r="EV693" s="18"/>
      <c r="EW693" s="18"/>
      <c r="EX693" s="18"/>
      <c r="EY693" s="18"/>
      <c r="EZ693" s="18"/>
      <c r="FA693" s="18"/>
      <c r="FB693" s="18"/>
      <c r="FC693" s="18"/>
      <c r="FD693" s="18"/>
      <c r="FE693" s="18"/>
      <c r="FF693" s="18"/>
      <c r="FG693" s="18"/>
      <c r="FH693" s="18"/>
      <c r="FI693" s="18"/>
      <c r="FJ693" s="18"/>
      <c r="FK693" s="18"/>
      <c r="FL693" s="18"/>
      <c r="FM693" s="18"/>
      <c r="FN693" s="18"/>
      <c r="FO693" s="18"/>
      <c r="FP693" s="18"/>
      <c r="FQ693" s="18"/>
      <c r="FR693" s="18"/>
      <c r="FS693" s="18"/>
      <c r="FT693" s="18"/>
      <c r="FU693" s="18"/>
      <c r="FV693" s="18"/>
      <c r="FW693" s="18"/>
      <c r="FX693" s="18"/>
      <c r="FY693" s="18"/>
      <c r="FZ693" s="18"/>
    </row>
    <row r="694" spans="1:182" ht="15">
      <c r="A694" s="18"/>
      <c r="B694" s="18"/>
      <c r="C694" s="18"/>
      <c r="D694" s="245"/>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c r="AY694" s="18"/>
      <c r="AZ694" s="18"/>
      <c r="BA694" s="18"/>
      <c r="BB694" s="18"/>
      <c r="BC694" s="18"/>
      <c r="BD694" s="18"/>
      <c r="BE694" s="18"/>
      <c r="BF694" s="18"/>
      <c r="BG694" s="18"/>
      <c r="BH694" s="18"/>
      <c r="BI694" s="18"/>
      <c r="BJ694" s="18"/>
      <c r="BK694" s="18"/>
      <c r="BL694" s="18"/>
      <c r="BM694" s="18"/>
      <c r="BN694" s="18"/>
      <c r="BO694" s="18"/>
      <c r="BP694" s="18"/>
      <c r="BQ694" s="18"/>
      <c r="BR694" s="18"/>
      <c r="BS694" s="18"/>
      <c r="BT694" s="18"/>
      <c r="BU694" s="18"/>
      <c r="BV694" s="18"/>
      <c r="BW694" s="18"/>
      <c r="BX694" s="18"/>
      <c r="BY694" s="18"/>
      <c r="BZ694" s="18"/>
      <c r="CA694" s="18"/>
      <c r="CB694" s="18"/>
      <c r="CC694" s="18"/>
      <c r="CD694" s="18"/>
      <c r="CE694" s="18"/>
      <c r="CF694" s="18"/>
      <c r="CG694" s="18"/>
      <c r="CH694" s="18"/>
      <c r="CI694" s="18"/>
      <c r="CJ694" s="18"/>
      <c r="CK694" s="18"/>
      <c r="CL694" s="18"/>
      <c r="CM694" s="18"/>
      <c r="CN694" s="18"/>
      <c r="CO694" s="18"/>
      <c r="CP694" s="18"/>
      <c r="CQ694" s="18"/>
      <c r="CR694" s="18"/>
      <c r="CS694" s="18"/>
      <c r="CT694" s="18"/>
      <c r="CU694" s="18"/>
      <c r="CV694" s="18"/>
      <c r="CW694" s="18"/>
      <c r="CX694" s="18"/>
      <c r="CY694" s="18"/>
      <c r="CZ694" s="18"/>
      <c r="DA694" s="18"/>
      <c r="DB694" s="18"/>
      <c r="DC694" s="18"/>
      <c r="DD694" s="18"/>
      <c r="DE694" s="18"/>
      <c r="DF694" s="18"/>
      <c r="DG694" s="18"/>
      <c r="DH694" s="18"/>
      <c r="DI694" s="18"/>
      <c r="DJ694" s="18"/>
      <c r="DK694" s="18"/>
      <c r="DL694" s="18"/>
      <c r="DM694" s="18"/>
      <c r="DN694" s="18"/>
      <c r="DO694" s="18"/>
      <c r="DP694" s="18"/>
      <c r="DQ694" s="18"/>
      <c r="DR694" s="18"/>
      <c r="DS694" s="18"/>
      <c r="DT694" s="18"/>
      <c r="DU694" s="18"/>
      <c r="DV694" s="18"/>
      <c r="DW694" s="18"/>
      <c r="DX694" s="18"/>
      <c r="DY694" s="18"/>
      <c r="DZ694" s="18"/>
      <c r="EA694" s="18"/>
      <c r="EB694" s="18"/>
      <c r="EC694" s="18"/>
      <c r="ED694" s="18"/>
      <c r="EE694" s="18"/>
      <c r="EF694" s="18"/>
      <c r="EG694" s="18"/>
      <c r="EH694" s="18"/>
      <c r="EI694" s="18"/>
      <c r="EJ694" s="18"/>
      <c r="EK694" s="18"/>
      <c r="EL694" s="18"/>
      <c r="EM694" s="18"/>
      <c r="EN694" s="18"/>
      <c r="EO694" s="18"/>
      <c r="EP694" s="18"/>
      <c r="EQ694" s="18"/>
      <c r="ER694" s="18"/>
      <c r="ES694" s="18"/>
      <c r="ET694" s="18"/>
      <c r="EU694" s="18"/>
      <c r="EV694" s="18"/>
      <c r="EW694" s="18"/>
      <c r="EX694" s="18"/>
      <c r="EY694" s="18"/>
      <c r="EZ694" s="18"/>
      <c r="FA694" s="18"/>
      <c r="FB694" s="18"/>
      <c r="FC694" s="18"/>
      <c r="FD694" s="18"/>
      <c r="FE694" s="18"/>
      <c r="FF694" s="18"/>
      <c r="FG694" s="18"/>
      <c r="FH694" s="18"/>
      <c r="FI694" s="18"/>
      <c r="FJ694" s="18"/>
      <c r="FK694" s="18"/>
      <c r="FL694" s="18"/>
      <c r="FM694" s="18"/>
      <c r="FN694" s="18"/>
      <c r="FO694" s="18"/>
      <c r="FP694" s="18"/>
      <c r="FQ694" s="18"/>
      <c r="FR694" s="18"/>
      <c r="FS694" s="18"/>
      <c r="FT694" s="18"/>
      <c r="FU694" s="18"/>
      <c r="FV694" s="18"/>
      <c r="FW694" s="18"/>
      <c r="FX694" s="18"/>
      <c r="FY694" s="18"/>
      <c r="FZ694" s="18"/>
    </row>
    <row r="695" spans="1:182" ht="15">
      <c r="A695" s="18"/>
      <c r="B695" s="18"/>
      <c r="C695" s="18"/>
      <c r="D695" s="245"/>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c r="AY695" s="18"/>
      <c r="AZ695" s="18"/>
      <c r="BA695" s="18"/>
      <c r="BB695" s="18"/>
      <c r="BC695" s="18"/>
      <c r="BD695" s="18"/>
      <c r="BE695" s="18"/>
      <c r="BF695" s="18"/>
      <c r="BG695" s="18"/>
      <c r="BH695" s="18"/>
      <c r="BI695" s="18"/>
      <c r="BJ695" s="18"/>
      <c r="BK695" s="18"/>
      <c r="BL695" s="18"/>
      <c r="BM695" s="18"/>
      <c r="BN695" s="18"/>
      <c r="BO695" s="18"/>
      <c r="BP695" s="18"/>
      <c r="BQ695" s="18"/>
      <c r="BR695" s="18"/>
      <c r="BS695" s="18"/>
      <c r="BT695" s="18"/>
      <c r="BU695" s="18"/>
      <c r="BV695" s="18"/>
      <c r="BW695" s="18"/>
      <c r="BX695" s="18"/>
      <c r="BY695" s="18"/>
      <c r="BZ695" s="18"/>
      <c r="CA695" s="18"/>
      <c r="CB695" s="18"/>
      <c r="CC695" s="18"/>
      <c r="CD695" s="18"/>
      <c r="CE695" s="18"/>
      <c r="CF695" s="18"/>
      <c r="CG695" s="18"/>
      <c r="CH695" s="18"/>
      <c r="CI695" s="18"/>
      <c r="CJ695" s="18"/>
      <c r="CK695" s="18"/>
      <c r="CL695" s="18"/>
      <c r="CM695" s="18"/>
      <c r="CN695" s="18"/>
      <c r="CO695" s="18"/>
      <c r="CP695" s="18"/>
      <c r="CQ695" s="18"/>
      <c r="CR695" s="18"/>
      <c r="CS695" s="18"/>
      <c r="CT695" s="18"/>
      <c r="CU695" s="18"/>
      <c r="CV695" s="18"/>
      <c r="CW695" s="18"/>
      <c r="CX695" s="18"/>
      <c r="CY695" s="18"/>
      <c r="CZ695" s="18"/>
      <c r="DA695" s="18"/>
      <c r="DB695" s="18"/>
      <c r="DC695" s="18"/>
      <c r="DD695" s="18"/>
      <c r="DE695" s="18"/>
      <c r="DF695" s="18"/>
      <c r="DG695" s="18"/>
      <c r="DH695" s="18"/>
      <c r="DI695" s="18"/>
      <c r="DJ695" s="18"/>
      <c r="DK695" s="18"/>
      <c r="DL695" s="18"/>
      <c r="DM695" s="18"/>
      <c r="DN695" s="18"/>
      <c r="DO695" s="18"/>
      <c r="DP695" s="18"/>
      <c r="DQ695" s="18"/>
      <c r="DR695" s="18"/>
      <c r="DS695" s="18"/>
      <c r="DT695" s="18"/>
      <c r="DU695" s="18"/>
      <c r="DV695" s="18"/>
      <c r="DW695" s="18"/>
      <c r="DX695" s="18"/>
      <c r="DY695" s="18"/>
      <c r="DZ695" s="18"/>
      <c r="EA695" s="18"/>
      <c r="EB695" s="18"/>
      <c r="EC695" s="18"/>
      <c r="ED695" s="18"/>
      <c r="EE695" s="18"/>
      <c r="EF695" s="18"/>
      <c r="EG695" s="18"/>
      <c r="EH695" s="18"/>
      <c r="EI695" s="18"/>
      <c r="EJ695" s="18"/>
      <c r="EK695" s="18"/>
      <c r="EL695" s="18"/>
      <c r="EM695" s="18"/>
      <c r="EN695" s="18"/>
      <c r="EO695" s="18"/>
      <c r="EP695" s="18"/>
      <c r="EQ695" s="18"/>
      <c r="ER695" s="18"/>
      <c r="ES695" s="18"/>
      <c r="ET695" s="18"/>
      <c r="EU695" s="18"/>
      <c r="EV695" s="18"/>
      <c r="EW695" s="18"/>
      <c r="EX695" s="18"/>
      <c r="EY695" s="18"/>
      <c r="EZ695" s="18"/>
      <c r="FA695" s="18"/>
      <c r="FB695" s="18"/>
      <c r="FC695" s="18"/>
      <c r="FD695" s="18"/>
      <c r="FE695" s="18"/>
      <c r="FF695" s="18"/>
      <c r="FG695" s="18"/>
      <c r="FH695" s="18"/>
      <c r="FI695" s="18"/>
      <c r="FJ695" s="18"/>
      <c r="FK695" s="18"/>
      <c r="FL695" s="18"/>
      <c r="FM695" s="18"/>
      <c r="FN695" s="18"/>
      <c r="FO695" s="18"/>
      <c r="FP695" s="18"/>
      <c r="FQ695" s="18"/>
      <c r="FR695" s="18"/>
      <c r="FS695" s="18"/>
      <c r="FT695" s="18"/>
      <c r="FU695" s="18"/>
      <c r="FV695" s="18"/>
      <c r="FW695" s="18"/>
      <c r="FX695" s="18"/>
      <c r="FY695" s="18"/>
      <c r="FZ695" s="18"/>
    </row>
    <row r="696" spans="1:182" ht="15">
      <c r="A696" s="18"/>
      <c r="B696" s="18"/>
      <c r="C696" s="18"/>
      <c r="D696" s="245"/>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c r="AY696" s="18"/>
      <c r="AZ696" s="18"/>
      <c r="BA696" s="18"/>
      <c r="BB696" s="18"/>
      <c r="BC696" s="18"/>
      <c r="BD696" s="18"/>
      <c r="BE696" s="18"/>
      <c r="BF696" s="18"/>
      <c r="BG696" s="18"/>
      <c r="BH696" s="18"/>
      <c r="BI696" s="18"/>
      <c r="BJ696" s="18"/>
      <c r="BK696" s="18"/>
      <c r="BL696" s="18"/>
      <c r="BM696" s="18"/>
      <c r="BN696" s="18"/>
      <c r="BO696" s="18"/>
      <c r="BP696" s="18"/>
      <c r="BQ696" s="18"/>
      <c r="BR696" s="18"/>
      <c r="BS696" s="18"/>
      <c r="BT696" s="18"/>
      <c r="BU696" s="18"/>
      <c r="BV696" s="18"/>
      <c r="BW696" s="18"/>
      <c r="BX696" s="18"/>
      <c r="BY696" s="18"/>
      <c r="BZ696" s="18"/>
      <c r="CA696" s="18"/>
      <c r="CB696" s="18"/>
      <c r="CC696" s="18"/>
      <c r="CD696" s="18"/>
      <c r="CE696" s="18"/>
      <c r="CF696" s="18"/>
      <c r="CG696" s="18"/>
      <c r="CH696" s="18"/>
      <c r="CI696" s="18"/>
      <c r="CJ696" s="18"/>
      <c r="CK696" s="18"/>
      <c r="CL696" s="18"/>
      <c r="CM696" s="18"/>
      <c r="CN696" s="18"/>
      <c r="CO696" s="18"/>
      <c r="CP696" s="18"/>
      <c r="CQ696" s="18"/>
      <c r="CR696" s="18"/>
      <c r="CS696" s="18"/>
      <c r="CT696" s="18"/>
      <c r="CU696" s="18"/>
      <c r="CV696" s="18"/>
      <c r="CW696" s="18"/>
      <c r="CX696" s="18"/>
      <c r="CY696" s="18"/>
      <c r="CZ696" s="18"/>
      <c r="DA696" s="18"/>
      <c r="DB696" s="18"/>
      <c r="DC696" s="18"/>
      <c r="DD696" s="18"/>
      <c r="DE696" s="18"/>
      <c r="DF696" s="18"/>
      <c r="DG696" s="18"/>
      <c r="DH696" s="18"/>
      <c r="DI696" s="18"/>
      <c r="DJ696" s="18"/>
      <c r="DK696" s="18"/>
      <c r="DL696" s="18"/>
      <c r="DM696" s="18"/>
      <c r="DN696" s="18"/>
      <c r="DO696" s="18"/>
      <c r="DP696" s="18"/>
      <c r="DQ696" s="18"/>
      <c r="DR696" s="18"/>
      <c r="DS696" s="18"/>
      <c r="DT696" s="18"/>
      <c r="DU696" s="18"/>
      <c r="DV696" s="18"/>
      <c r="DW696" s="18"/>
      <c r="DX696" s="18"/>
      <c r="DY696" s="18"/>
      <c r="DZ696" s="18"/>
      <c r="EA696" s="18"/>
      <c r="EB696" s="18"/>
      <c r="EC696" s="18"/>
      <c r="ED696" s="18"/>
      <c r="EE696" s="18"/>
      <c r="EF696" s="18"/>
      <c r="EG696" s="18"/>
      <c r="EH696" s="18"/>
      <c r="EI696" s="18"/>
      <c r="EJ696" s="18"/>
      <c r="EK696" s="18"/>
      <c r="EL696" s="18"/>
      <c r="EM696" s="18"/>
      <c r="EN696" s="18"/>
      <c r="EO696" s="18"/>
      <c r="EP696" s="18"/>
      <c r="EQ696" s="18"/>
      <c r="ER696" s="18"/>
      <c r="ES696" s="18"/>
      <c r="ET696" s="18"/>
      <c r="EU696" s="18"/>
      <c r="EV696" s="18"/>
      <c r="EW696" s="18"/>
      <c r="EX696" s="18"/>
      <c r="EY696" s="18"/>
      <c r="EZ696" s="18"/>
      <c r="FA696" s="18"/>
      <c r="FB696" s="18"/>
      <c r="FC696" s="18"/>
      <c r="FD696" s="18"/>
      <c r="FE696" s="18"/>
      <c r="FF696" s="18"/>
      <c r="FG696" s="18"/>
      <c r="FH696" s="18"/>
      <c r="FI696" s="18"/>
      <c r="FJ696" s="18"/>
      <c r="FK696" s="18"/>
      <c r="FL696" s="18"/>
      <c r="FM696" s="18"/>
      <c r="FN696" s="18"/>
      <c r="FO696" s="18"/>
      <c r="FP696" s="18"/>
      <c r="FQ696" s="18"/>
      <c r="FR696" s="18"/>
      <c r="FS696" s="18"/>
      <c r="FT696" s="18"/>
      <c r="FU696" s="18"/>
      <c r="FV696" s="18"/>
      <c r="FW696" s="18"/>
      <c r="FX696" s="18"/>
      <c r="FY696" s="18"/>
      <c r="FZ696" s="18"/>
    </row>
    <row r="697" spans="1:182" ht="15">
      <c r="A697" s="18"/>
      <c r="B697" s="18"/>
      <c r="C697" s="18"/>
      <c r="D697" s="245"/>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c r="AY697" s="18"/>
      <c r="AZ697" s="18"/>
      <c r="BA697" s="18"/>
      <c r="BB697" s="18"/>
      <c r="BC697" s="18"/>
      <c r="BD697" s="18"/>
      <c r="BE697" s="18"/>
      <c r="BF697" s="18"/>
      <c r="BG697" s="18"/>
      <c r="BH697" s="18"/>
      <c r="BI697" s="18"/>
      <c r="BJ697" s="18"/>
      <c r="BK697" s="18"/>
      <c r="BL697" s="18"/>
      <c r="BM697" s="18"/>
      <c r="BN697" s="18"/>
      <c r="BO697" s="18"/>
      <c r="BP697" s="18"/>
      <c r="BQ697" s="18"/>
      <c r="BR697" s="18"/>
      <c r="BS697" s="18"/>
      <c r="BT697" s="18"/>
      <c r="BU697" s="18"/>
      <c r="BV697" s="18"/>
      <c r="BW697" s="18"/>
      <c r="BX697" s="18"/>
      <c r="BY697" s="18"/>
      <c r="BZ697" s="18"/>
      <c r="CA697" s="18"/>
      <c r="CB697" s="18"/>
      <c r="CC697" s="18"/>
      <c r="CD697" s="18"/>
      <c r="CE697" s="18"/>
      <c r="CF697" s="18"/>
      <c r="CG697" s="18"/>
      <c r="CH697" s="18"/>
      <c r="CI697" s="18"/>
      <c r="CJ697" s="18"/>
      <c r="CK697" s="18"/>
      <c r="CL697" s="18"/>
      <c r="CM697" s="18"/>
      <c r="CN697" s="18"/>
      <c r="CO697" s="18"/>
      <c r="CP697" s="18"/>
      <c r="CQ697" s="18"/>
      <c r="CR697" s="18"/>
      <c r="CS697" s="18"/>
      <c r="CT697" s="18"/>
      <c r="CU697" s="18"/>
      <c r="CV697" s="18"/>
      <c r="CW697" s="18"/>
      <c r="CX697" s="18"/>
      <c r="CY697" s="18"/>
      <c r="CZ697" s="18"/>
      <c r="DA697" s="18"/>
      <c r="DB697" s="18"/>
      <c r="DC697" s="18"/>
      <c r="DD697" s="18"/>
      <c r="DE697" s="18"/>
      <c r="DF697" s="18"/>
      <c r="DG697" s="18"/>
      <c r="DH697" s="18"/>
      <c r="DI697" s="18"/>
      <c r="DJ697" s="18"/>
      <c r="DK697" s="18"/>
      <c r="DL697" s="18"/>
      <c r="DM697" s="18"/>
      <c r="DN697" s="18"/>
      <c r="DO697" s="18"/>
      <c r="DP697" s="18"/>
      <c r="DQ697" s="18"/>
      <c r="DR697" s="18"/>
      <c r="DS697" s="18"/>
      <c r="DT697" s="18"/>
      <c r="DU697" s="18"/>
      <c r="DV697" s="18"/>
      <c r="DW697" s="18"/>
      <c r="DX697" s="18"/>
      <c r="DY697" s="18"/>
      <c r="DZ697" s="18"/>
      <c r="EA697" s="18"/>
      <c r="EB697" s="18"/>
      <c r="EC697" s="18"/>
      <c r="ED697" s="18"/>
      <c r="EE697" s="18"/>
      <c r="EF697" s="18"/>
      <c r="EG697" s="18"/>
      <c r="EH697" s="18"/>
      <c r="EI697" s="18"/>
      <c r="EJ697" s="18"/>
      <c r="EK697" s="18"/>
      <c r="EL697" s="18"/>
      <c r="EM697" s="18"/>
      <c r="EN697" s="18"/>
      <c r="EO697" s="18"/>
      <c r="EP697" s="18"/>
      <c r="EQ697" s="18"/>
      <c r="ER697" s="18"/>
      <c r="ES697" s="18"/>
      <c r="ET697" s="18"/>
      <c r="EU697" s="18"/>
      <c r="EV697" s="18"/>
      <c r="EW697" s="18"/>
      <c r="EX697" s="18"/>
      <c r="EY697" s="18"/>
      <c r="EZ697" s="18"/>
      <c r="FA697" s="18"/>
      <c r="FB697" s="18"/>
      <c r="FC697" s="18"/>
      <c r="FD697" s="18"/>
      <c r="FE697" s="18"/>
      <c r="FF697" s="18"/>
      <c r="FG697" s="18"/>
      <c r="FH697" s="18"/>
      <c r="FI697" s="18"/>
      <c r="FJ697" s="18"/>
      <c r="FK697" s="18"/>
      <c r="FL697" s="18"/>
      <c r="FM697" s="18"/>
      <c r="FN697" s="18"/>
      <c r="FO697" s="18"/>
      <c r="FP697" s="18"/>
      <c r="FQ697" s="18"/>
      <c r="FR697" s="18"/>
      <c r="FS697" s="18"/>
      <c r="FT697" s="18"/>
      <c r="FU697" s="18"/>
      <c r="FV697" s="18"/>
      <c r="FW697" s="18"/>
      <c r="FX697" s="18"/>
      <c r="FY697" s="18"/>
      <c r="FZ697" s="18"/>
    </row>
    <row r="698" spans="1:182" ht="15">
      <c r="A698" s="18"/>
      <c r="B698" s="18"/>
      <c r="C698" s="18"/>
      <c r="D698" s="245"/>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c r="AY698" s="18"/>
      <c r="AZ698" s="18"/>
      <c r="BA698" s="18"/>
      <c r="BB698" s="18"/>
      <c r="BC698" s="18"/>
      <c r="BD698" s="18"/>
      <c r="BE698" s="18"/>
      <c r="BF698" s="18"/>
      <c r="BG698" s="18"/>
      <c r="BH698" s="18"/>
      <c r="BI698" s="18"/>
      <c r="BJ698" s="18"/>
      <c r="BK698" s="18"/>
      <c r="BL698" s="18"/>
      <c r="BM698" s="18"/>
      <c r="BN698" s="18"/>
      <c r="BO698" s="18"/>
      <c r="BP698" s="18"/>
      <c r="BQ698" s="18"/>
      <c r="BR698" s="18"/>
      <c r="BS698" s="18"/>
      <c r="BT698" s="18"/>
      <c r="BU698" s="18"/>
      <c r="BV698" s="18"/>
      <c r="BW698" s="18"/>
      <c r="BX698" s="18"/>
      <c r="BY698" s="18"/>
      <c r="BZ698" s="18"/>
      <c r="CA698" s="18"/>
      <c r="CB698" s="18"/>
      <c r="CC698" s="18"/>
      <c r="CD698" s="18"/>
      <c r="CE698" s="18"/>
      <c r="CF698" s="18"/>
      <c r="CG698" s="18"/>
      <c r="CH698" s="18"/>
      <c r="CI698" s="18"/>
      <c r="CJ698" s="18"/>
      <c r="CK698" s="18"/>
      <c r="CL698" s="18"/>
      <c r="CM698" s="18"/>
      <c r="CN698" s="18"/>
      <c r="CO698" s="18"/>
      <c r="CP698" s="18"/>
      <c r="CQ698" s="18"/>
      <c r="CR698" s="18"/>
      <c r="CS698" s="18"/>
      <c r="CT698" s="18"/>
      <c r="CU698" s="18"/>
      <c r="CV698" s="18"/>
      <c r="CW698" s="18"/>
      <c r="CX698" s="18"/>
      <c r="CY698" s="18"/>
      <c r="CZ698" s="18"/>
      <c r="DA698" s="18"/>
      <c r="DB698" s="18"/>
      <c r="DC698" s="18"/>
      <c r="DD698" s="18"/>
      <c r="DE698" s="18"/>
      <c r="DF698" s="18"/>
      <c r="DG698" s="18"/>
      <c r="DH698" s="18"/>
      <c r="DI698" s="18"/>
      <c r="DJ698" s="18"/>
      <c r="DK698" s="18"/>
      <c r="DL698" s="18"/>
      <c r="DM698" s="18"/>
      <c r="DN698" s="18"/>
      <c r="DO698" s="18"/>
      <c r="DP698" s="18"/>
      <c r="DQ698" s="18"/>
      <c r="DR698" s="18"/>
      <c r="DS698" s="18"/>
      <c r="DT698" s="18"/>
      <c r="DU698" s="18"/>
      <c r="DV698" s="18"/>
      <c r="DW698" s="18"/>
      <c r="DX698" s="18"/>
      <c r="DY698" s="18"/>
      <c r="DZ698" s="18"/>
      <c r="EA698" s="18"/>
      <c r="EB698" s="18"/>
      <c r="EC698" s="18"/>
      <c r="ED698" s="18"/>
      <c r="EE698" s="18"/>
      <c r="EF698" s="18"/>
      <c r="EG698" s="18"/>
      <c r="EH698" s="18"/>
      <c r="EI698" s="18"/>
      <c r="EJ698" s="18"/>
      <c r="EK698" s="18"/>
      <c r="EL698" s="18"/>
      <c r="EM698" s="18"/>
      <c r="EN698" s="18"/>
      <c r="EO698" s="18"/>
      <c r="EP698" s="18"/>
      <c r="EQ698" s="18"/>
      <c r="ER698" s="18"/>
      <c r="ES698" s="18"/>
      <c r="ET698" s="18"/>
      <c r="EU698" s="18"/>
      <c r="EV698" s="18"/>
      <c r="EW698" s="18"/>
      <c r="EX698" s="18"/>
      <c r="EY698" s="18"/>
      <c r="EZ698" s="18"/>
      <c r="FA698" s="18"/>
      <c r="FB698" s="18"/>
      <c r="FC698" s="18"/>
      <c r="FD698" s="18"/>
      <c r="FE698" s="18"/>
      <c r="FF698" s="18"/>
      <c r="FG698" s="18"/>
      <c r="FH698" s="18"/>
      <c r="FI698" s="18"/>
      <c r="FJ698" s="18"/>
      <c r="FK698" s="18"/>
      <c r="FL698" s="18"/>
      <c r="FM698" s="18"/>
      <c r="FN698" s="18"/>
      <c r="FO698" s="18"/>
      <c r="FP698" s="18"/>
      <c r="FQ698" s="18"/>
      <c r="FR698" s="18"/>
      <c r="FS698" s="18"/>
      <c r="FT698" s="18"/>
      <c r="FU698" s="18"/>
      <c r="FV698" s="18"/>
      <c r="FW698" s="18"/>
      <c r="FX698" s="18"/>
      <c r="FY698" s="18"/>
      <c r="FZ698" s="18"/>
    </row>
    <row r="699" spans="1:182" ht="15">
      <c r="A699" s="18"/>
      <c r="B699" s="18"/>
      <c r="C699" s="18"/>
      <c r="D699" s="245"/>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c r="AY699" s="18"/>
      <c r="AZ699" s="18"/>
      <c r="BA699" s="18"/>
      <c r="BB699" s="18"/>
      <c r="BC699" s="18"/>
      <c r="BD699" s="18"/>
      <c r="BE699" s="18"/>
      <c r="BF699" s="18"/>
      <c r="BG699" s="18"/>
      <c r="BH699" s="18"/>
      <c r="BI699" s="18"/>
      <c r="BJ699" s="18"/>
      <c r="BK699" s="18"/>
      <c r="BL699" s="18"/>
      <c r="BM699" s="18"/>
      <c r="BN699" s="18"/>
      <c r="BO699" s="18"/>
      <c r="BP699" s="18"/>
      <c r="BQ699" s="18"/>
      <c r="BR699" s="18"/>
      <c r="BS699" s="18"/>
      <c r="BT699" s="18"/>
      <c r="BU699" s="18"/>
      <c r="BV699" s="18"/>
      <c r="BW699" s="18"/>
      <c r="BX699" s="18"/>
      <c r="BY699" s="18"/>
      <c r="BZ699" s="18"/>
      <c r="CA699" s="18"/>
      <c r="CB699" s="18"/>
      <c r="CC699" s="18"/>
      <c r="CD699" s="18"/>
      <c r="CE699" s="18"/>
      <c r="CF699" s="18"/>
      <c r="CG699" s="18"/>
      <c r="CH699" s="18"/>
      <c r="CI699" s="18"/>
      <c r="CJ699" s="18"/>
      <c r="CK699" s="18"/>
      <c r="CL699" s="18"/>
      <c r="CM699" s="18"/>
      <c r="CN699" s="18"/>
      <c r="CO699" s="18"/>
      <c r="CP699" s="18"/>
      <c r="CQ699" s="18"/>
      <c r="CR699" s="18"/>
      <c r="CS699" s="18"/>
      <c r="CT699" s="18"/>
      <c r="CU699" s="18"/>
      <c r="CV699" s="18"/>
      <c r="CW699" s="18"/>
      <c r="CX699" s="18"/>
      <c r="CY699" s="18"/>
      <c r="CZ699" s="18"/>
      <c r="DA699" s="18"/>
      <c r="DB699" s="18"/>
      <c r="DC699" s="18"/>
      <c r="DD699" s="18"/>
      <c r="DE699" s="18"/>
      <c r="DF699" s="18"/>
      <c r="DG699" s="18"/>
      <c r="DH699" s="18"/>
      <c r="DI699" s="18"/>
      <c r="DJ699" s="18"/>
      <c r="DK699" s="18"/>
      <c r="DL699" s="18"/>
      <c r="DM699" s="18"/>
      <c r="DN699" s="18"/>
      <c r="DO699" s="18"/>
      <c r="DP699" s="18"/>
      <c r="DQ699" s="18"/>
      <c r="DR699" s="18"/>
      <c r="DS699" s="18"/>
      <c r="DT699" s="18"/>
      <c r="DU699" s="18"/>
      <c r="DV699" s="18"/>
      <c r="DW699" s="18"/>
      <c r="DX699" s="18"/>
      <c r="DY699" s="18"/>
      <c r="DZ699" s="18"/>
      <c r="EA699" s="18"/>
      <c r="EB699" s="18"/>
      <c r="EC699" s="18"/>
      <c r="ED699" s="18"/>
      <c r="EE699" s="18"/>
      <c r="EF699" s="18"/>
      <c r="EG699" s="18"/>
      <c r="EH699" s="18"/>
      <c r="EI699" s="18"/>
      <c r="EJ699" s="18"/>
      <c r="EK699" s="18"/>
      <c r="EL699" s="18"/>
      <c r="EM699" s="18"/>
      <c r="EN699" s="18"/>
      <c r="EO699" s="18"/>
      <c r="EP699" s="18"/>
      <c r="EQ699" s="18"/>
      <c r="ER699" s="18"/>
      <c r="ES699" s="18"/>
      <c r="ET699" s="18"/>
      <c r="EU699" s="18"/>
      <c r="EV699" s="18"/>
      <c r="EW699" s="18"/>
      <c r="EX699" s="18"/>
      <c r="EY699" s="18"/>
      <c r="EZ699" s="18"/>
      <c r="FA699" s="18"/>
      <c r="FB699" s="18"/>
      <c r="FC699" s="18"/>
      <c r="FD699" s="18"/>
      <c r="FE699" s="18"/>
      <c r="FF699" s="18"/>
      <c r="FG699" s="18"/>
      <c r="FH699" s="18"/>
      <c r="FI699" s="18"/>
      <c r="FJ699" s="18"/>
      <c r="FK699" s="18"/>
      <c r="FL699" s="18"/>
      <c r="FM699" s="18"/>
      <c r="FN699" s="18"/>
      <c r="FO699" s="18"/>
      <c r="FP699" s="18"/>
      <c r="FQ699" s="18"/>
      <c r="FR699" s="18"/>
      <c r="FS699" s="18"/>
      <c r="FT699" s="18"/>
      <c r="FU699" s="18"/>
      <c r="FV699" s="18"/>
      <c r="FW699" s="18"/>
      <c r="FX699" s="18"/>
      <c r="FY699" s="18"/>
      <c r="FZ699" s="18"/>
    </row>
    <row r="700" spans="1:182" ht="15">
      <c r="A700" s="18"/>
      <c r="B700" s="18"/>
      <c r="C700" s="18"/>
      <c r="D700" s="245"/>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18"/>
      <c r="BI700" s="18"/>
      <c r="BJ700" s="18"/>
      <c r="BK700" s="18"/>
      <c r="BL700" s="18"/>
      <c r="BM700" s="18"/>
      <c r="BN700" s="18"/>
      <c r="BO700" s="18"/>
      <c r="BP700" s="18"/>
      <c r="BQ700" s="18"/>
      <c r="BR700" s="18"/>
      <c r="BS700" s="18"/>
      <c r="BT700" s="18"/>
      <c r="BU700" s="18"/>
      <c r="BV700" s="18"/>
      <c r="BW700" s="18"/>
      <c r="BX700" s="18"/>
      <c r="BY700" s="18"/>
      <c r="BZ700" s="18"/>
      <c r="CA700" s="18"/>
      <c r="CB700" s="18"/>
      <c r="CC700" s="18"/>
      <c r="CD700" s="18"/>
      <c r="CE700" s="18"/>
      <c r="CF700" s="18"/>
      <c r="CG700" s="18"/>
      <c r="CH700" s="18"/>
      <c r="CI700" s="18"/>
      <c r="CJ700" s="18"/>
      <c r="CK700" s="18"/>
      <c r="CL700" s="18"/>
      <c r="CM700" s="18"/>
      <c r="CN700" s="18"/>
      <c r="CO700" s="18"/>
      <c r="CP700" s="18"/>
      <c r="CQ700" s="18"/>
      <c r="CR700" s="18"/>
      <c r="CS700" s="18"/>
      <c r="CT700" s="18"/>
      <c r="CU700" s="18"/>
      <c r="CV700" s="18"/>
      <c r="CW700" s="18"/>
      <c r="CX700" s="18"/>
      <c r="CY700" s="18"/>
      <c r="CZ700" s="18"/>
      <c r="DA700" s="18"/>
      <c r="DB700" s="18"/>
      <c r="DC700" s="18"/>
      <c r="DD700" s="18"/>
      <c r="DE700" s="18"/>
      <c r="DF700" s="18"/>
      <c r="DG700" s="18"/>
      <c r="DH700" s="18"/>
      <c r="DI700" s="18"/>
      <c r="DJ700" s="18"/>
      <c r="DK700" s="18"/>
      <c r="DL700" s="18"/>
      <c r="DM700" s="18"/>
      <c r="DN700" s="18"/>
      <c r="DO700" s="18"/>
      <c r="DP700" s="18"/>
      <c r="DQ700" s="18"/>
      <c r="DR700" s="18"/>
      <c r="DS700" s="18"/>
      <c r="DT700" s="18"/>
      <c r="DU700" s="18"/>
      <c r="DV700" s="18"/>
      <c r="DW700" s="18"/>
      <c r="DX700" s="18"/>
      <c r="DY700" s="18"/>
      <c r="DZ700" s="18"/>
      <c r="EA700" s="18"/>
      <c r="EB700" s="18"/>
      <c r="EC700" s="18"/>
      <c r="ED700" s="18"/>
      <c r="EE700" s="18"/>
      <c r="EF700" s="18"/>
      <c r="EG700" s="18"/>
      <c r="EH700" s="18"/>
      <c r="EI700" s="18"/>
      <c r="EJ700" s="18"/>
      <c r="EK700" s="18"/>
      <c r="EL700" s="18"/>
      <c r="EM700" s="18"/>
      <c r="EN700" s="18"/>
      <c r="EO700" s="18"/>
      <c r="EP700" s="18"/>
      <c r="EQ700" s="18"/>
      <c r="ER700" s="18"/>
      <c r="ES700" s="18"/>
      <c r="ET700" s="18"/>
      <c r="EU700" s="18"/>
      <c r="EV700" s="18"/>
      <c r="EW700" s="18"/>
      <c r="EX700" s="18"/>
      <c r="EY700" s="18"/>
      <c r="EZ700" s="18"/>
      <c r="FA700" s="18"/>
      <c r="FB700" s="18"/>
      <c r="FC700" s="18"/>
      <c r="FD700" s="18"/>
      <c r="FE700" s="18"/>
      <c r="FF700" s="18"/>
      <c r="FG700" s="18"/>
      <c r="FH700" s="18"/>
      <c r="FI700" s="18"/>
      <c r="FJ700" s="18"/>
      <c r="FK700" s="18"/>
      <c r="FL700" s="18"/>
      <c r="FM700" s="18"/>
      <c r="FN700" s="18"/>
      <c r="FO700" s="18"/>
      <c r="FP700" s="18"/>
      <c r="FQ700" s="18"/>
      <c r="FR700" s="18"/>
      <c r="FS700" s="18"/>
      <c r="FT700" s="18"/>
      <c r="FU700" s="18"/>
      <c r="FV700" s="18"/>
      <c r="FW700" s="18"/>
      <c r="FX700" s="18"/>
      <c r="FY700" s="18"/>
      <c r="FZ700" s="18"/>
    </row>
    <row r="701" spans="1:182" ht="15">
      <c r="A701" s="18"/>
      <c r="B701" s="18"/>
      <c r="C701" s="18"/>
      <c r="D701" s="245"/>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c r="AY701" s="18"/>
      <c r="AZ701" s="18"/>
      <c r="BA701" s="18"/>
      <c r="BB701" s="18"/>
      <c r="BC701" s="18"/>
      <c r="BD701" s="18"/>
      <c r="BE701" s="18"/>
      <c r="BF701" s="18"/>
      <c r="BG701" s="18"/>
      <c r="BH701" s="18"/>
      <c r="BI701" s="18"/>
      <c r="BJ701" s="18"/>
      <c r="BK701" s="18"/>
      <c r="BL701" s="18"/>
      <c r="BM701" s="18"/>
      <c r="BN701" s="18"/>
      <c r="BO701" s="18"/>
      <c r="BP701" s="18"/>
      <c r="BQ701" s="18"/>
      <c r="BR701" s="18"/>
      <c r="BS701" s="18"/>
      <c r="BT701" s="18"/>
      <c r="BU701" s="18"/>
      <c r="BV701" s="18"/>
      <c r="BW701" s="18"/>
      <c r="BX701" s="18"/>
      <c r="BY701" s="18"/>
      <c r="BZ701" s="18"/>
      <c r="CA701" s="18"/>
      <c r="CB701" s="18"/>
      <c r="CC701" s="18"/>
      <c r="CD701" s="18"/>
      <c r="CE701" s="18"/>
      <c r="CF701" s="18"/>
      <c r="CG701" s="18"/>
      <c r="CH701" s="18"/>
      <c r="CI701" s="18"/>
      <c r="CJ701" s="18"/>
      <c r="CK701" s="18"/>
      <c r="CL701" s="18"/>
      <c r="CM701" s="18"/>
      <c r="CN701" s="18"/>
      <c r="CO701" s="18"/>
      <c r="CP701" s="18"/>
      <c r="CQ701" s="18"/>
      <c r="CR701" s="18"/>
      <c r="CS701" s="18"/>
      <c r="CT701" s="18"/>
      <c r="CU701" s="18"/>
      <c r="CV701" s="18"/>
      <c r="CW701" s="18"/>
      <c r="CX701" s="18"/>
      <c r="CY701" s="18"/>
      <c r="CZ701" s="18"/>
      <c r="DA701" s="18"/>
      <c r="DB701" s="18"/>
      <c r="DC701" s="18"/>
      <c r="DD701" s="18"/>
      <c r="DE701" s="18"/>
      <c r="DF701" s="18"/>
      <c r="DG701" s="18"/>
      <c r="DH701" s="18"/>
      <c r="DI701" s="18"/>
      <c r="DJ701" s="18"/>
      <c r="DK701" s="18"/>
      <c r="DL701" s="18"/>
      <c r="DM701" s="18"/>
      <c r="DN701" s="18"/>
      <c r="DO701" s="18"/>
      <c r="DP701" s="18"/>
      <c r="DQ701" s="18"/>
      <c r="DR701" s="18"/>
      <c r="DS701" s="18"/>
      <c r="DT701" s="18"/>
      <c r="DU701" s="18"/>
      <c r="DV701" s="18"/>
      <c r="DW701" s="18"/>
      <c r="DX701" s="18"/>
      <c r="DY701" s="18"/>
      <c r="DZ701" s="18"/>
      <c r="EA701" s="18"/>
      <c r="EB701" s="18"/>
      <c r="EC701" s="18"/>
      <c r="ED701" s="18"/>
      <c r="EE701" s="18"/>
      <c r="EF701" s="18"/>
      <c r="EG701" s="18"/>
      <c r="EH701" s="18"/>
      <c r="EI701" s="18"/>
      <c r="EJ701" s="18"/>
      <c r="EK701" s="18"/>
      <c r="EL701" s="18"/>
      <c r="EM701" s="18"/>
      <c r="EN701" s="18"/>
      <c r="EO701" s="18"/>
      <c r="EP701" s="18"/>
      <c r="EQ701" s="18"/>
      <c r="ER701" s="18"/>
      <c r="ES701" s="18"/>
      <c r="ET701" s="18"/>
      <c r="EU701" s="18"/>
      <c r="EV701" s="18"/>
      <c r="EW701" s="18"/>
      <c r="EX701" s="18"/>
      <c r="EY701" s="18"/>
      <c r="EZ701" s="18"/>
      <c r="FA701" s="18"/>
      <c r="FB701" s="18"/>
      <c r="FC701" s="18"/>
      <c r="FD701" s="18"/>
      <c r="FE701" s="18"/>
      <c r="FF701" s="18"/>
      <c r="FG701" s="18"/>
      <c r="FH701" s="18"/>
      <c r="FI701" s="18"/>
      <c r="FJ701" s="18"/>
      <c r="FK701" s="18"/>
      <c r="FL701" s="18"/>
      <c r="FM701" s="18"/>
      <c r="FN701" s="18"/>
      <c r="FO701" s="18"/>
      <c r="FP701" s="18"/>
      <c r="FQ701" s="18"/>
      <c r="FR701" s="18"/>
      <c r="FS701" s="18"/>
      <c r="FT701" s="18"/>
      <c r="FU701" s="18"/>
      <c r="FV701" s="18"/>
      <c r="FW701" s="18"/>
      <c r="FX701" s="18"/>
      <c r="FY701" s="18"/>
      <c r="FZ701" s="18"/>
    </row>
    <row r="702" spans="1:182" ht="15">
      <c r="A702" s="18"/>
      <c r="B702" s="18"/>
      <c r="C702" s="18"/>
      <c r="D702" s="245"/>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c r="AY702" s="18"/>
      <c r="AZ702" s="18"/>
      <c r="BA702" s="18"/>
      <c r="BB702" s="18"/>
      <c r="BC702" s="18"/>
      <c r="BD702" s="18"/>
      <c r="BE702" s="18"/>
      <c r="BF702" s="18"/>
      <c r="BG702" s="18"/>
      <c r="BH702" s="18"/>
      <c r="BI702" s="18"/>
      <c r="BJ702" s="18"/>
      <c r="BK702" s="18"/>
      <c r="BL702" s="18"/>
      <c r="BM702" s="18"/>
      <c r="BN702" s="18"/>
      <c r="BO702" s="18"/>
      <c r="BP702" s="18"/>
      <c r="BQ702" s="18"/>
      <c r="BR702" s="18"/>
      <c r="BS702" s="18"/>
      <c r="BT702" s="18"/>
      <c r="BU702" s="18"/>
      <c r="BV702" s="18"/>
      <c r="BW702" s="18"/>
      <c r="BX702" s="18"/>
      <c r="BY702" s="18"/>
      <c r="BZ702" s="18"/>
      <c r="CA702" s="18"/>
      <c r="CB702" s="18"/>
      <c r="CC702" s="18"/>
      <c r="CD702" s="18"/>
      <c r="CE702" s="18"/>
      <c r="CF702" s="18"/>
      <c r="CG702" s="18"/>
      <c r="CH702" s="18"/>
      <c r="CI702" s="18"/>
      <c r="CJ702" s="18"/>
      <c r="CK702" s="18"/>
      <c r="CL702" s="18"/>
      <c r="CM702" s="18"/>
      <c r="CN702" s="18"/>
      <c r="CO702" s="18"/>
      <c r="CP702" s="18"/>
      <c r="CQ702" s="18"/>
      <c r="CR702" s="18"/>
      <c r="CS702" s="18"/>
      <c r="CT702" s="18"/>
      <c r="CU702" s="18"/>
      <c r="CV702" s="18"/>
      <c r="CW702" s="18"/>
      <c r="CX702" s="18"/>
      <c r="CY702" s="18"/>
      <c r="CZ702" s="18"/>
      <c r="DA702" s="18"/>
      <c r="DB702" s="18"/>
      <c r="DC702" s="18"/>
      <c r="DD702" s="18"/>
      <c r="DE702" s="18"/>
      <c r="DF702" s="18"/>
      <c r="DG702" s="18"/>
      <c r="DH702" s="18"/>
      <c r="DI702" s="18"/>
      <c r="DJ702" s="18"/>
      <c r="DK702" s="18"/>
      <c r="DL702" s="18"/>
      <c r="DM702" s="18"/>
      <c r="DN702" s="18"/>
      <c r="DO702" s="18"/>
      <c r="DP702" s="18"/>
      <c r="DQ702" s="18"/>
      <c r="DR702" s="18"/>
      <c r="DS702" s="18"/>
      <c r="DT702" s="18"/>
      <c r="DU702" s="18"/>
      <c r="DV702" s="18"/>
      <c r="DW702" s="18"/>
      <c r="DX702" s="18"/>
      <c r="DY702" s="18"/>
      <c r="DZ702" s="18"/>
      <c r="EA702" s="18"/>
      <c r="EB702" s="18"/>
      <c r="EC702" s="18"/>
      <c r="ED702" s="18"/>
      <c r="EE702" s="18"/>
      <c r="EF702" s="18"/>
      <c r="EG702" s="18"/>
      <c r="EH702" s="18"/>
      <c r="EI702" s="18"/>
      <c r="EJ702" s="18"/>
      <c r="EK702" s="18"/>
      <c r="EL702" s="18"/>
      <c r="EM702" s="18"/>
      <c r="EN702" s="18"/>
      <c r="EO702" s="18"/>
      <c r="EP702" s="18"/>
      <c r="EQ702" s="18"/>
      <c r="ER702" s="18"/>
      <c r="ES702" s="18"/>
      <c r="ET702" s="18"/>
      <c r="EU702" s="18"/>
      <c r="EV702" s="18"/>
      <c r="EW702" s="18"/>
      <c r="EX702" s="18"/>
      <c r="EY702" s="18"/>
      <c r="EZ702" s="18"/>
      <c r="FA702" s="18"/>
      <c r="FB702" s="18"/>
      <c r="FC702" s="18"/>
      <c r="FD702" s="18"/>
      <c r="FE702" s="18"/>
      <c r="FF702" s="18"/>
      <c r="FG702" s="18"/>
      <c r="FH702" s="18"/>
      <c r="FI702" s="18"/>
      <c r="FJ702" s="18"/>
      <c r="FK702" s="18"/>
      <c r="FL702" s="18"/>
      <c r="FM702" s="18"/>
      <c r="FN702" s="18"/>
      <c r="FO702" s="18"/>
      <c r="FP702" s="18"/>
      <c r="FQ702" s="18"/>
      <c r="FR702" s="18"/>
      <c r="FS702" s="18"/>
      <c r="FT702" s="18"/>
      <c r="FU702" s="18"/>
      <c r="FV702" s="18"/>
      <c r="FW702" s="18"/>
      <c r="FX702" s="18"/>
      <c r="FY702" s="18"/>
      <c r="FZ702" s="18"/>
    </row>
    <row r="703" spans="1:182" ht="15">
      <c r="A703" s="18"/>
      <c r="B703" s="18"/>
      <c r="C703" s="18"/>
      <c r="D703" s="245"/>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c r="AY703" s="18"/>
      <c r="AZ703" s="18"/>
      <c r="BA703" s="18"/>
      <c r="BB703" s="18"/>
      <c r="BC703" s="18"/>
      <c r="BD703" s="18"/>
      <c r="BE703" s="18"/>
      <c r="BF703" s="18"/>
      <c r="BG703" s="18"/>
      <c r="BH703" s="18"/>
      <c r="BI703" s="18"/>
      <c r="BJ703" s="18"/>
      <c r="BK703" s="18"/>
      <c r="BL703" s="18"/>
      <c r="BM703" s="18"/>
      <c r="BN703" s="18"/>
      <c r="BO703" s="18"/>
      <c r="BP703" s="18"/>
      <c r="BQ703" s="18"/>
      <c r="BR703" s="18"/>
      <c r="BS703" s="18"/>
      <c r="BT703" s="18"/>
      <c r="BU703" s="18"/>
      <c r="BV703" s="18"/>
      <c r="BW703" s="18"/>
      <c r="BX703" s="18"/>
      <c r="BY703" s="18"/>
      <c r="BZ703" s="18"/>
      <c r="CA703" s="18"/>
      <c r="CB703" s="18"/>
      <c r="CC703" s="18"/>
      <c r="CD703" s="18"/>
      <c r="CE703" s="18"/>
      <c r="CF703" s="18"/>
      <c r="CG703" s="18"/>
      <c r="CH703" s="18"/>
      <c r="CI703" s="18"/>
      <c r="CJ703" s="18"/>
      <c r="CK703" s="18"/>
      <c r="CL703" s="18"/>
      <c r="CM703" s="18"/>
      <c r="CN703" s="18"/>
      <c r="CO703" s="18"/>
      <c r="CP703" s="18"/>
      <c r="CQ703" s="18"/>
      <c r="CR703" s="18"/>
      <c r="CS703" s="18"/>
      <c r="CT703" s="18"/>
      <c r="CU703" s="18"/>
      <c r="CV703" s="18"/>
      <c r="CW703" s="18"/>
      <c r="CX703" s="18"/>
      <c r="CY703" s="18"/>
      <c r="CZ703" s="18"/>
      <c r="DA703" s="18"/>
      <c r="DB703" s="18"/>
      <c r="DC703" s="18"/>
      <c r="DD703" s="18"/>
      <c r="DE703" s="18"/>
      <c r="DF703" s="18"/>
      <c r="DG703" s="18"/>
      <c r="DH703" s="18"/>
      <c r="DI703" s="18"/>
      <c r="DJ703" s="18"/>
      <c r="DK703" s="18"/>
      <c r="DL703" s="18"/>
      <c r="DM703" s="18"/>
      <c r="DN703" s="18"/>
      <c r="DO703" s="18"/>
      <c r="DP703" s="18"/>
      <c r="DQ703" s="18"/>
      <c r="DR703" s="18"/>
      <c r="DS703" s="18"/>
      <c r="DT703" s="18"/>
      <c r="DU703" s="18"/>
      <c r="DV703" s="18"/>
      <c r="DW703" s="18"/>
      <c r="DX703" s="18"/>
      <c r="DY703" s="18"/>
      <c r="DZ703" s="18"/>
      <c r="EA703" s="18"/>
      <c r="EB703" s="18"/>
      <c r="EC703" s="18"/>
      <c r="ED703" s="18"/>
      <c r="EE703" s="18"/>
      <c r="EF703" s="18"/>
      <c r="EG703" s="18"/>
      <c r="EH703" s="18"/>
      <c r="EI703" s="18"/>
      <c r="EJ703" s="18"/>
      <c r="EK703" s="18"/>
      <c r="EL703" s="18"/>
      <c r="EM703" s="18"/>
      <c r="EN703" s="18"/>
      <c r="EO703" s="18"/>
      <c r="EP703" s="18"/>
      <c r="EQ703" s="18"/>
      <c r="ER703" s="18"/>
      <c r="ES703" s="18"/>
      <c r="ET703" s="18"/>
      <c r="EU703" s="18"/>
      <c r="EV703" s="18"/>
      <c r="EW703" s="18"/>
      <c r="EX703" s="18"/>
      <c r="EY703" s="18"/>
      <c r="EZ703" s="18"/>
      <c r="FA703" s="18"/>
      <c r="FB703" s="18"/>
      <c r="FC703" s="18"/>
      <c r="FD703" s="18"/>
      <c r="FE703" s="18"/>
      <c r="FF703" s="18"/>
      <c r="FG703" s="18"/>
      <c r="FH703" s="18"/>
      <c r="FI703" s="18"/>
      <c r="FJ703" s="18"/>
      <c r="FK703" s="18"/>
      <c r="FL703" s="18"/>
      <c r="FM703" s="18"/>
      <c r="FN703" s="18"/>
      <c r="FO703" s="18"/>
      <c r="FP703" s="18"/>
      <c r="FQ703" s="18"/>
      <c r="FR703" s="18"/>
      <c r="FS703" s="18"/>
      <c r="FT703" s="18"/>
      <c r="FU703" s="18"/>
      <c r="FV703" s="18"/>
      <c r="FW703" s="18"/>
      <c r="FX703" s="18"/>
      <c r="FY703" s="18"/>
      <c r="FZ703" s="18"/>
    </row>
    <row r="704" spans="1:182" ht="15">
      <c r="A704" s="18"/>
      <c r="B704" s="18"/>
      <c r="C704" s="18"/>
      <c r="D704" s="245"/>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c r="AY704" s="18"/>
      <c r="AZ704" s="18"/>
      <c r="BA704" s="18"/>
      <c r="BB704" s="18"/>
      <c r="BC704" s="18"/>
      <c r="BD704" s="18"/>
      <c r="BE704" s="18"/>
      <c r="BF704" s="18"/>
      <c r="BG704" s="18"/>
      <c r="BH704" s="18"/>
      <c r="BI704" s="18"/>
      <c r="BJ704" s="18"/>
      <c r="BK704" s="18"/>
      <c r="BL704" s="18"/>
      <c r="BM704" s="18"/>
      <c r="BN704" s="18"/>
      <c r="BO704" s="18"/>
      <c r="BP704" s="18"/>
      <c r="BQ704" s="18"/>
      <c r="BR704" s="18"/>
      <c r="BS704" s="18"/>
      <c r="BT704" s="18"/>
      <c r="BU704" s="18"/>
      <c r="BV704" s="18"/>
      <c r="BW704" s="18"/>
      <c r="BX704" s="18"/>
      <c r="BY704" s="18"/>
      <c r="BZ704" s="18"/>
      <c r="CA704" s="18"/>
      <c r="CB704" s="18"/>
      <c r="CC704" s="18"/>
      <c r="CD704" s="18"/>
      <c r="CE704" s="18"/>
      <c r="CF704" s="18"/>
      <c r="CG704" s="18"/>
      <c r="CH704" s="18"/>
      <c r="CI704" s="18"/>
      <c r="CJ704" s="18"/>
      <c r="CK704" s="18"/>
      <c r="CL704" s="18"/>
      <c r="CM704" s="18"/>
      <c r="CN704" s="18"/>
      <c r="CO704" s="18"/>
      <c r="CP704" s="18"/>
      <c r="CQ704" s="18"/>
      <c r="CR704" s="18"/>
      <c r="CS704" s="18"/>
      <c r="CT704" s="18"/>
      <c r="CU704" s="18"/>
      <c r="CV704" s="18"/>
      <c r="CW704" s="18"/>
      <c r="CX704" s="18"/>
      <c r="CY704" s="18"/>
      <c r="CZ704" s="18"/>
      <c r="DA704" s="18"/>
      <c r="DB704" s="18"/>
      <c r="DC704" s="18"/>
      <c r="DD704" s="18"/>
      <c r="DE704" s="18"/>
      <c r="DF704" s="18"/>
      <c r="DG704" s="18"/>
      <c r="DH704" s="18"/>
      <c r="DI704" s="18"/>
      <c r="DJ704" s="18"/>
      <c r="DK704" s="18"/>
      <c r="DL704" s="18"/>
      <c r="DM704" s="18"/>
      <c r="DN704" s="18"/>
      <c r="DO704" s="18"/>
      <c r="DP704" s="18"/>
      <c r="DQ704" s="18"/>
      <c r="DR704" s="18"/>
      <c r="DS704" s="18"/>
      <c r="DT704" s="18"/>
      <c r="DU704" s="18"/>
      <c r="DV704" s="18"/>
      <c r="DW704" s="18"/>
      <c r="DX704" s="18"/>
      <c r="DY704" s="18"/>
      <c r="DZ704" s="18"/>
      <c r="EA704" s="18"/>
      <c r="EB704" s="18"/>
      <c r="EC704" s="18"/>
      <c r="ED704" s="18"/>
      <c r="EE704" s="18"/>
      <c r="EF704" s="18"/>
      <c r="EG704" s="18"/>
      <c r="EH704" s="18"/>
      <c r="EI704" s="18"/>
      <c r="EJ704" s="18"/>
      <c r="EK704" s="18"/>
      <c r="EL704" s="18"/>
      <c r="EM704" s="18"/>
      <c r="EN704" s="18"/>
      <c r="EO704" s="18"/>
      <c r="EP704" s="18"/>
      <c r="EQ704" s="18"/>
      <c r="ER704" s="18"/>
      <c r="ES704" s="18"/>
      <c r="ET704" s="18"/>
      <c r="EU704" s="18"/>
      <c r="EV704" s="18"/>
      <c r="EW704" s="18"/>
      <c r="EX704" s="18"/>
      <c r="EY704" s="18"/>
      <c r="EZ704" s="18"/>
      <c r="FA704" s="18"/>
      <c r="FB704" s="18"/>
      <c r="FC704" s="18"/>
      <c r="FD704" s="18"/>
      <c r="FE704" s="18"/>
      <c r="FF704" s="18"/>
      <c r="FG704" s="18"/>
      <c r="FH704" s="18"/>
      <c r="FI704" s="18"/>
      <c r="FJ704" s="18"/>
      <c r="FK704" s="18"/>
      <c r="FL704" s="18"/>
      <c r="FM704" s="18"/>
      <c r="FN704" s="18"/>
      <c r="FO704" s="18"/>
      <c r="FP704" s="18"/>
      <c r="FQ704" s="18"/>
      <c r="FR704" s="18"/>
      <c r="FS704" s="18"/>
      <c r="FT704" s="18"/>
      <c r="FU704" s="18"/>
      <c r="FV704" s="18"/>
      <c r="FW704" s="18"/>
      <c r="FX704" s="18"/>
      <c r="FY704" s="18"/>
      <c r="FZ704" s="18"/>
    </row>
    <row r="705" spans="1:182" ht="15">
      <c r="A705" s="18"/>
      <c r="B705" s="18"/>
      <c r="C705" s="18"/>
      <c r="D705" s="245"/>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18"/>
      <c r="BI705" s="18"/>
      <c r="BJ705" s="18"/>
      <c r="BK705" s="18"/>
      <c r="BL705" s="18"/>
      <c r="BM705" s="18"/>
      <c r="BN705" s="18"/>
      <c r="BO705" s="18"/>
      <c r="BP705" s="18"/>
      <c r="BQ705" s="18"/>
      <c r="BR705" s="18"/>
      <c r="BS705" s="18"/>
      <c r="BT705" s="18"/>
      <c r="BU705" s="18"/>
      <c r="BV705" s="18"/>
      <c r="BW705" s="18"/>
      <c r="BX705" s="18"/>
      <c r="BY705" s="18"/>
      <c r="BZ705" s="18"/>
      <c r="CA705" s="18"/>
      <c r="CB705" s="18"/>
      <c r="CC705" s="18"/>
      <c r="CD705" s="18"/>
      <c r="CE705" s="18"/>
      <c r="CF705" s="18"/>
      <c r="CG705" s="18"/>
      <c r="CH705" s="18"/>
      <c r="CI705" s="18"/>
      <c r="CJ705" s="18"/>
      <c r="CK705" s="18"/>
      <c r="CL705" s="18"/>
      <c r="CM705" s="18"/>
      <c r="CN705" s="18"/>
      <c r="CO705" s="18"/>
      <c r="CP705" s="18"/>
      <c r="CQ705" s="18"/>
      <c r="CR705" s="18"/>
      <c r="CS705" s="18"/>
      <c r="CT705" s="18"/>
      <c r="CU705" s="18"/>
      <c r="CV705" s="18"/>
      <c r="CW705" s="18"/>
      <c r="CX705" s="18"/>
      <c r="CY705" s="18"/>
      <c r="CZ705" s="18"/>
      <c r="DA705" s="18"/>
      <c r="DB705" s="18"/>
      <c r="DC705" s="18"/>
      <c r="DD705" s="18"/>
      <c r="DE705" s="18"/>
      <c r="DF705" s="18"/>
      <c r="DG705" s="18"/>
      <c r="DH705" s="18"/>
      <c r="DI705" s="18"/>
      <c r="DJ705" s="18"/>
      <c r="DK705" s="18"/>
      <c r="DL705" s="18"/>
      <c r="DM705" s="18"/>
      <c r="DN705" s="18"/>
      <c r="DO705" s="18"/>
      <c r="DP705" s="18"/>
      <c r="DQ705" s="18"/>
      <c r="DR705" s="18"/>
      <c r="DS705" s="18"/>
      <c r="DT705" s="18"/>
      <c r="DU705" s="18"/>
      <c r="DV705" s="18"/>
      <c r="DW705" s="18"/>
      <c r="DX705" s="18"/>
      <c r="DY705" s="18"/>
      <c r="DZ705" s="18"/>
      <c r="EA705" s="18"/>
      <c r="EB705" s="18"/>
      <c r="EC705" s="18"/>
      <c r="ED705" s="18"/>
      <c r="EE705" s="18"/>
      <c r="EF705" s="18"/>
      <c r="EG705" s="18"/>
      <c r="EH705" s="18"/>
      <c r="EI705" s="18"/>
      <c r="EJ705" s="18"/>
      <c r="EK705" s="18"/>
      <c r="EL705" s="18"/>
      <c r="EM705" s="18"/>
      <c r="EN705" s="18"/>
      <c r="EO705" s="18"/>
      <c r="EP705" s="18"/>
      <c r="EQ705" s="18"/>
      <c r="ER705" s="18"/>
      <c r="ES705" s="18"/>
      <c r="ET705" s="18"/>
      <c r="EU705" s="18"/>
      <c r="EV705" s="18"/>
      <c r="EW705" s="18"/>
      <c r="EX705" s="18"/>
      <c r="EY705" s="18"/>
      <c r="EZ705" s="18"/>
      <c r="FA705" s="18"/>
      <c r="FB705" s="18"/>
      <c r="FC705" s="18"/>
      <c r="FD705" s="18"/>
      <c r="FE705" s="18"/>
      <c r="FF705" s="18"/>
      <c r="FG705" s="18"/>
      <c r="FH705" s="18"/>
      <c r="FI705" s="18"/>
      <c r="FJ705" s="18"/>
      <c r="FK705" s="18"/>
      <c r="FL705" s="18"/>
      <c r="FM705" s="18"/>
      <c r="FN705" s="18"/>
      <c r="FO705" s="18"/>
      <c r="FP705" s="18"/>
      <c r="FQ705" s="18"/>
      <c r="FR705" s="18"/>
      <c r="FS705" s="18"/>
      <c r="FT705" s="18"/>
      <c r="FU705" s="18"/>
      <c r="FV705" s="18"/>
      <c r="FW705" s="18"/>
      <c r="FX705" s="18"/>
      <c r="FY705" s="18"/>
      <c r="FZ705" s="18"/>
    </row>
    <row r="706" spans="1:182" ht="15">
      <c r="A706" s="18"/>
      <c r="B706" s="18"/>
      <c r="C706" s="18"/>
      <c r="D706" s="245"/>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c r="AY706" s="18"/>
      <c r="AZ706" s="18"/>
      <c r="BA706" s="18"/>
      <c r="BB706" s="18"/>
      <c r="BC706" s="18"/>
      <c r="BD706" s="18"/>
      <c r="BE706" s="18"/>
      <c r="BF706" s="18"/>
      <c r="BG706" s="18"/>
      <c r="BH706" s="18"/>
      <c r="BI706" s="18"/>
      <c r="BJ706" s="18"/>
      <c r="BK706" s="18"/>
      <c r="BL706" s="18"/>
      <c r="BM706" s="18"/>
      <c r="BN706" s="18"/>
      <c r="BO706" s="18"/>
      <c r="BP706" s="18"/>
      <c r="BQ706" s="18"/>
      <c r="BR706" s="18"/>
      <c r="BS706" s="18"/>
      <c r="BT706" s="18"/>
      <c r="BU706" s="18"/>
      <c r="BV706" s="18"/>
      <c r="BW706" s="18"/>
      <c r="BX706" s="18"/>
      <c r="BY706" s="18"/>
      <c r="BZ706" s="18"/>
      <c r="CA706" s="18"/>
      <c r="CB706" s="18"/>
      <c r="CC706" s="18"/>
      <c r="CD706" s="18"/>
      <c r="CE706" s="18"/>
      <c r="CF706" s="18"/>
      <c r="CG706" s="18"/>
      <c r="CH706" s="18"/>
      <c r="CI706" s="18"/>
      <c r="CJ706" s="18"/>
      <c r="CK706" s="18"/>
      <c r="CL706" s="18"/>
      <c r="CM706" s="18"/>
      <c r="CN706" s="18"/>
      <c r="CO706" s="18"/>
      <c r="CP706" s="18"/>
      <c r="CQ706" s="18"/>
      <c r="CR706" s="18"/>
      <c r="CS706" s="18"/>
      <c r="CT706" s="18"/>
      <c r="CU706" s="18"/>
      <c r="CV706" s="18"/>
      <c r="CW706" s="18"/>
      <c r="CX706" s="18"/>
      <c r="CY706" s="18"/>
      <c r="CZ706" s="18"/>
      <c r="DA706" s="18"/>
      <c r="DB706" s="18"/>
      <c r="DC706" s="18"/>
      <c r="DD706" s="18"/>
      <c r="DE706" s="18"/>
      <c r="DF706" s="18"/>
      <c r="DG706" s="18"/>
      <c r="DH706" s="18"/>
      <c r="DI706" s="18"/>
      <c r="DJ706" s="18"/>
      <c r="DK706" s="18"/>
      <c r="DL706" s="18"/>
      <c r="DM706" s="18"/>
      <c r="DN706" s="18"/>
      <c r="DO706" s="18"/>
      <c r="DP706" s="18"/>
      <c r="DQ706" s="18"/>
      <c r="DR706" s="18"/>
      <c r="DS706" s="18"/>
      <c r="DT706" s="18"/>
      <c r="DU706" s="18"/>
      <c r="DV706" s="18"/>
      <c r="DW706" s="18"/>
      <c r="DX706" s="18"/>
      <c r="DY706" s="18"/>
      <c r="DZ706" s="18"/>
      <c r="EA706" s="18"/>
      <c r="EB706" s="18"/>
      <c r="EC706" s="18"/>
      <c r="ED706" s="18"/>
      <c r="EE706" s="18"/>
      <c r="EF706" s="18"/>
      <c r="EG706" s="18"/>
      <c r="EH706" s="18"/>
      <c r="EI706" s="18"/>
      <c r="EJ706" s="18"/>
      <c r="EK706" s="18"/>
      <c r="EL706" s="18"/>
      <c r="EM706" s="18"/>
      <c r="EN706" s="18"/>
      <c r="EO706" s="18"/>
      <c r="EP706" s="18"/>
      <c r="EQ706" s="18"/>
      <c r="ER706" s="18"/>
      <c r="ES706" s="18"/>
      <c r="ET706" s="18"/>
      <c r="EU706" s="18"/>
      <c r="EV706" s="18"/>
      <c r="EW706" s="18"/>
      <c r="EX706" s="18"/>
      <c r="EY706" s="18"/>
      <c r="EZ706" s="18"/>
      <c r="FA706" s="18"/>
      <c r="FB706" s="18"/>
      <c r="FC706" s="18"/>
      <c r="FD706" s="18"/>
      <c r="FE706" s="18"/>
      <c r="FF706" s="18"/>
      <c r="FG706" s="18"/>
      <c r="FH706" s="18"/>
      <c r="FI706" s="18"/>
      <c r="FJ706" s="18"/>
      <c r="FK706" s="18"/>
      <c r="FL706" s="18"/>
      <c r="FM706" s="18"/>
      <c r="FN706" s="18"/>
      <c r="FO706" s="18"/>
      <c r="FP706" s="18"/>
      <c r="FQ706" s="18"/>
      <c r="FR706" s="18"/>
      <c r="FS706" s="18"/>
      <c r="FT706" s="18"/>
      <c r="FU706" s="18"/>
      <c r="FV706" s="18"/>
      <c r="FW706" s="18"/>
      <c r="FX706" s="18"/>
      <c r="FY706" s="18"/>
      <c r="FZ706" s="18"/>
    </row>
    <row r="707" spans="1:182" ht="15">
      <c r="A707" s="18"/>
      <c r="B707" s="18"/>
      <c r="C707" s="18"/>
      <c r="D707" s="245"/>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c r="AY707" s="18"/>
      <c r="AZ707" s="18"/>
      <c r="BA707" s="18"/>
      <c r="BB707" s="18"/>
      <c r="BC707" s="18"/>
      <c r="BD707" s="18"/>
      <c r="BE707" s="18"/>
      <c r="BF707" s="18"/>
      <c r="BG707" s="18"/>
      <c r="BH707" s="18"/>
      <c r="BI707" s="18"/>
      <c r="BJ707" s="18"/>
      <c r="BK707" s="18"/>
      <c r="BL707" s="18"/>
      <c r="BM707" s="18"/>
      <c r="BN707" s="18"/>
      <c r="BO707" s="18"/>
      <c r="BP707" s="18"/>
      <c r="BQ707" s="18"/>
      <c r="BR707" s="18"/>
      <c r="BS707" s="18"/>
      <c r="BT707" s="18"/>
      <c r="BU707" s="18"/>
      <c r="BV707" s="18"/>
      <c r="BW707" s="18"/>
      <c r="BX707" s="18"/>
      <c r="BY707" s="18"/>
      <c r="BZ707" s="18"/>
      <c r="CA707" s="18"/>
      <c r="CB707" s="18"/>
      <c r="CC707" s="18"/>
      <c r="CD707" s="18"/>
      <c r="CE707" s="18"/>
      <c r="CF707" s="18"/>
      <c r="CG707" s="18"/>
      <c r="CH707" s="18"/>
      <c r="CI707" s="18"/>
      <c r="CJ707" s="18"/>
      <c r="CK707" s="18"/>
      <c r="CL707" s="18"/>
      <c r="CM707" s="18"/>
      <c r="CN707" s="18"/>
      <c r="CO707" s="18"/>
      <c r="CP707" s="18"/>
      <c r="CQ707" s="18"/>
      <c r="CR707" s="18"/>
      <c r="CS707" s="18"/>
      <c r="CT707" s="18"/>
      <c r="CU707" s="18"/>
      <c r="CV707" s="18"/>
      <c r="CW707" s="18"/>
      <c r="CX707" s="18"/>
      <c r="CY707" s="18"/>
      <c r="CZ707" s="18"/>
      <c r="DA707" s="18"/>
      <c r="DB707" s="18"/>
      <c r="DC707" s="18"/>
      <c r="DD707" s="18"/>
      <c r="DE707" s="18"/>
      <c r="DF707" s="18"/>
      <c r="DG707" s="18"/>
      <c r="DH707" s="18"/>
      <c r="DI707" s="18"/>
      <c r="DJ707" s="18"/>
      <c r="DK707" s="18"/>
      <c r="DL707" s="18"/>
      <c r="DM707" s="18"/>
      <c r="DN707" s="18"/>
      <c r="DO707" s="18"/>
      <c r="DP707" s="18"/>
      <c r="DQ707" s="18"/>
      <c r="DR707" s="18"/>
      <c r="DS707" s="18"/>
      <c r="DT707" s="18"/>
      <c r="DU707" s="18"/>
      <c r="DV707" s="18"/>
      <c r="DW707" s="18"/>
      <c r="DX707" s="18"/>
      <c r="DY707" s="18"/>
      <c r="DZ707" s="18"/>
      <c r="EA707" s="18"/>
      <c r="EB707" s="18"/>
      <c r="EC707" s="18"/>
      <c r="ED707" s="18"/>
      <c r="EE707" s="18"/>
      <c r="EF707" s="18"/>
      <c r="EG707" s="18"/>
      <c r="EH707" s="18"/>
      <c r="EI707" s="18"/>
      <c r="EJ707" s="18"/>
      <c r="EK707" s="18"/>
      <c r="EL707" s="18"/>
      <c r="EM707" s="18"/>
      <c r="EN707" s="18"/>
      <c r="EO707" s="18"/>
      <c r="EP707" s="18"/>
      <c r="EQ707" s="18"/>
      <c r="ER707" s="18"/>
      <c r="ES707" s="18"/>
      <c r="ET707" s="18"/>
      <c r="EU707" s="18"/>
      <c r="EV707" s="18"/>
      <c r="EW707" s="18"/>
      <c r="EX707" s="18"/>
      <c r="EY707" s="18"/>
      <c r="EZ707" s="18"/>
      <c r="FA707" s="18"/>
      <c r="FB707" s="18"/>
      <c r="FC707" s="18"/>
      <c r="FD707" s="18"/>
      <c r="FE707" s="18"/>
      <c r="FF707" s="18"/>
      <c r="FG707" s="18"/>
      <c r="FH707" s="18"/>
      <c r="FI707" s="18"/>
      <c r="FJ707" s="18"/>
      <c r="FK707" s="18"/>
      <c r="FL707" s="18"/>
      <c r="FM707" s="18"/>
      <c r="FN707" s="18"/>
      <c r="FO707" s="18"/>
      <c r="FP707" s="18"/>
      <c r="FQ707" s="18"/>
      <c r="FR707" s="18"/>
      <c r="FS707" s="18"/>
      <c r="FT707" s="18"/>
      <c r="FU707" s="18"/>
      <c r="FV707" s="18"/>
      <c r="FW707" s="18"/>
      <c r="FX707" s="18"/>
      <c r="FY707" s="18"/>
      <c r="FZ707" s="18"/>
    </row>
    <row r="708" spans="1:182" ht="15">
      <c r="A708" s="18"/>
      <c r="B708" s="18"/>
      <c r="C708" s="18"/>
      <c r="D708" s="245"/>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18"/>
      <c r="BI708" s="18"/>
      <c r="BJ708" s="18"/>
      <c r="BK708" s="18"/>
      <c r="BL708" s="18"/>
      <c r="BM708" s="18"/>
      <c r="BN708" s="18"/>
      <c r="BO708" s="18"/>
      <c r="BP708" s="18"/>
      <c r="BQ708" s="18"/>
      <c r="BR708" s="18"/>
      <c r="BS708" s="18"/>
      <c r="BT708" s="18"/>
      <c r="BU708" s="18"/>
      <c r="BV708" s="18"/>
      <c r="BW708" s="18"/>
      <c r="BX708" s="18"/>
      <c r="BY708" s="18"/>
      <c r="BZ708" s="18"/>
      <c r="CA708" s="18"/>
      <c r="CB708" s="18"/>
      <c r="CC708" s="18"/>
      <c r="CD708" s="18"/>
      <c r="CE708" s="18"/>
      <c r="CF708" s="18"/>
      <c r="CG708" s="18"/>
      <c r="CH708" s="18"/>
      <c r="CI708" s="18"/>
      <c r="CJ708" s="18"/>
      <c r="CK708" s="18"/>
      <c r="CL708" s="18"/>
      <c r="CM708" s="18"/>
      <c r="CN708" s="18"/>
      <c r="CO708" s="18"/>
      <c r="CP708" s="18"/>
      <c r="CQ708" s="18"/>
      <c r="CR708" s="18"/>
      <c r="CS708" s="18"/>
      <c r="CT708" s="18"/>
      <c r="CU708" s="18"/>
      <c r="CV708" s="18"/>
      <c r="CW708" s="18"/>
      <c r="CX708" s="18"/>
      <c r="CY708" s="18"/>
      <c r="CZ708" s="18"/>
      <c r="DA708" s="18"/>
      <c r="DB708" s="18"/>
      <c r="DC708" s="18"/>
      <c r="DD708" s="18"/>
      <c r="DE708" s="18"/>
      <c r="DF708" s="18"/>
      <c r="DG708" s="18"/>
      <c r="DH708" s="18"/>
      <c r="DI708" s="18"/>
      <c r="DJ708" s="18"/>
      <c r="DK708" s="18"/>
      <c r="DL708" s="18"/>
      <c r="DM708" s="18"/>
      <c r="DN708" s="18"/>
      <c r="DO708" s="18"/>
      <c r="DP708" s="18"/>
      <c r="DQ708" s="18"/>
      <c r="DR708" s="18"/>
      <c r="DS708" s="18"/>
      <c r="DT708" s="18"/>
      <c r="DU708" s="18"/>
      <c r="DV708" s="18"/>
      <c r="DW708" s="18"/>
      <c r="DX708" s="18"/>
      <c r="DY708" s="18"/>
      <c r="DZ708" s="18"/>
      <c r="EA708" s="18"/>
      <c r="EB708" s="18"/>
      <c r="EC708" s="18"/>
      <c r="ED708" s="18"/>
      <c r="EE708" s="18"/>
      <c r="EF708" s="18"/>
      <c r="EG708" s="18"/>
      <c r="EH708" s="18"/>
      <c r="EI708" s="18"/>
      <c r="EJ708" s="18"/>
      <c r="EK708" s="18"/>
      <c r="EL708" s="18"/>
      <c r="EM708" s="18"/>
      <c r="EN708" s="18"/>
      <c r="EO708" s="18"/>
      <c r="EP708" s="18"/>
      <c r="EQ708" s="18"/>
      <c r="ER708" s="18"/>
      <c r="ES708" s="18"/>
      <c r="ET708" s="18"/>
      <c r="EU708" s="18"/>
      <c r="EV708" s="18"/>
      <c r="EW708" s="18"/>
      <c r="EX708" s="18"/>
      <c r="EY708" s="18"/>
      <c r="EZ708" s="18"/>
      <c r="FA708" s="18"/>
      <c r="FB708" s="18"/>
      <c r="FC708" s="18"/>
      <c r="FD708" s="18"/>
      <c r="FE708" s="18"/>
      <c r="FF708" s="18"/>
      <c r="FG708" s="18"/>
      <c r="FH708" s="18"/>
      <c r="FI708" s="18"/>
      <c r="FJ708" s="18"/>
      <c r="FK708" s="18"/>
      <c r="FL708" s="18"/>
      <c r="FM708" s="18"/>
      <c r="FN708" s="18"/>
      <c r="FO708" s="18"/>
      <c r="FP708" s="18"/>
      <c r="FQ708" s="18"/>
      <c r="FR708" s="18"/>
      <c r="FS708" s="18"/>
      <c r="FT708" s="18"/>
      <c r="FU708" s="18"/>
      <c r="FV708" s="18"/>
      <c r="FW708" s="18"/>
      <c r="FX708" s="18"/>
      <c r="FY708" s="18"/>
      <c r="FZ708" s="18"/>
    </row>
    <row r="709" spans="1:182" ht="15">
      <c r="A709" s="18"/>
      <c r="B709" s="18"/>
      <c r="C709" s="18"/>
      <c r="D709" s="245"/>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18"/>
      <c r="BI709" s="18"/>
      <c r="BJ709" s="18"/>
      <c r="BK709" s="18"/>
      <c r="BL709" s="18"/>
      <c r="BM709" s="18"/>
      <c r="BN709" s="18"/>
      <c r="BO709" s="18"/>
      <c r="BP709" s="18"/>
      <c r="BQ709" s="18"/>
      <c r="BR709" s="18"/>
      <c r="BS709" s="18"/>
      <c r="BT709" s="18"/>
      <c r="BU709" s="18"/>
      <c r="BV709" s="18"/>
      <c r="BW709" s="18"/>
      <c r="BX709" s="18"/>
      <c r="BY709" s="18"/>
      <c r="BZ709" s="18"/>
      <c r="CA709" s="18"/>
      <c r="CB709" s="18"/>
      <c r="CC709" s="18"/>
      <c r="CD709" s="18"/>
      <c r="CE709" s="18"/>
      <c r="CF709" s="18"/>
      <c r="CG709" s="18"/>
      <c r="CH709" s="18"/>
      <c r="CI709" s="18"/>
      <c r="CJ709" s="18"/>
      <c r="CK709" s="18"/>
      <c r="CL709" s="18"/>
      <c r="CM709" s="18"/>
      <c r="CN709" s="18"/>
      <c r="CO709" s="18"/>
      <c r="CP709" s="18"/>
      <c r="CQ709" s="18"/>
      <c r="CR709" s="18"/>
      <c r="CS709" s="18"/>
      <c r="CT709" s="18"/>
      <c r="CU709" s="18"/>
      <c r="CV709" s="18"/>
      <c r="CW709" s="18"/>
      <c r="CX709" s="18"/>
      <c r="CY709" s="18"/>
      <c r="CZ709" s="18"/>
      <c r="DA709" s="18"/>
      <c r="DB709" s="18"/>
      <c r="DC709" s="18"/>
      <c r="DD709" s="18"/>
      <c r="DE709" s="18"/>
      <c r="DF709" s="18"/>
      <c r="DG709" s="18"/>
      <c r="DH709" s="18"/>
      <c r="DI709" s="18"/>
      <c r="DJ709" s="18"/>
      <c r="DK709" s="18"/>
      <c r="DL709" s="18"/>
      <c r="DM709" s="18"/>
      <c r="DN709" s="18"/>
      <c r="DO709" s="18"/>
      <c r="DP709" s="18"/>
      <c r="DQ709" s="18"/>
      <c r="DR709" s="18"/>
      <c r="DS709" s="18"/>
      <c r="DT709" s="18"/>
      <c r="DU709" s="18"/>
      <c r="DV709" s="18"/>
      <c r="DW709" s="18"/>
      <c r="DX709" s="18"/>
      <c r="DY709" s="18"/>
      <c r="DZ709" s="18"/>
      <c r="EA709" s="18"/>
      <c r="EB709" s="18"/>
      <c r="EC709" s="18"/>
      <c r="ED709" s="18"/>
      <c r="EE709" s="18"/>
      <c r="EF709" s="18"/>
      <c r="EG709" s="18"/>
      <c r="EH709" s="18"/>
      <c r="EI709" s="18"/>
      <c r="EJ709" s="18"/>
      <c r="EK709" s="18"/>
      <c r="EL709" s="18"/>
      <c r="EM709" s="18"/>
      <c r="EN709" s="18"/>
      <c r="EO709" s="18"/>
      <c r="EP709" s="18"/>
      <c r="EQ709" s="18"/>
      <c r="ER709" s="18"/>
      <c r="ES709" s="18"/>
      <c r="ET709" s="18"/>
      <c r="EU709" s="18"/>
      <c r="EV709" s="18"/>
      <c r="EW709" s="18"/>
      <c r="EX709" s="18"/>
      <c r="EY709" s="18"/>
      <c r="EZ709" s="18"/>
      <c r="FA709" s="18"/>
      <c r="FB709" s="18"/>
      <c r="FC709" s="18"/>
      <c r="FD709" s="18"/>
      <c r="FE709" s="18"/>
      <c r="FF709" s="18"/>
      <c r="FG709" s="18"/>
      <c r="FH709" s="18"/>
      <c r="FI709" s="18"/>
      <c r="FJ709" s="18"/>
      <c r="FK709" s="18"/>
      <c r="FL709" s="18"/>
      <c r="FM709" s="18"/>
      <c r="FN709" s="18"/>
      <c r="FO709" s="18"/>
      <c r="FP709" s="18"/>
      <c r="FQ709" s="18"/>
      <c r="FR709" s="18"/>
      <c r="FS709" s="18"/>
      <c r="FT709" s="18"/>
      <c r="FU709" s="18"/>
      <c r="FV709" s="18"/>
      <c r="FW709" s="18"/>
      <c r="FX709" s="18"/>
      <c r="FY709" s="18"/>
      <c r="FZ709" s="18"/>
    </row>
    <row r="710" spans="1:182" ht="15">
      <c r="A710" s="18"/>
      <c r="B710" s="18"/>
      <c r="C710" s="18"/>
      <c r="D710" s="245"/>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c r="CA710" s="18"/>
      <c r="CB710" s="18"/>
      <c r="CC710" s="18"/>
      <c r="CD710" s="18"/>
      <c r="CE710" s="18"/>
      <c r="CF710" s="18"/>
      <c r="CG710" s="18"/>
      <c r="CH710" s="18"/>
      <c r="CI710" s="18"/>
      <c r="CJ710" s="18"/>
      <c r="CK710" s="18"/>
      <c r="CL710" s="18"/>
      <c r="CM710" s="18"/>
      <c r="CN710" s="18"/>
      <c r="CO710" s="18"/>
      <c r="CP710" s="18"/>
      <c r="CQ710" s="18"/>
      <c r="CR710" s="18"/>
      <c r="CS710" s="18"/>
      <c r="CT710" s="18"/>
      <c r="CU710" s="18"/>
      <c r="CV710" s="18"/>
      <c r="CW710" s="18"/>
      <c r="CX710" s="18"/>
      <c r="CY710" s="18"/>
      <c r="CZ710" s="18"/>
      <c r="DA710" s="18"/>
      <c r="DB710" s="18"/>
      <c r="DC710" s="18"/>
      <c r="DD710" s="18"/>
      <c r="DE710" s="18"/>
      <c r="DF710" s="18"/>
      <c r="DG710" s="18"/>
      <c r="DH710" s="18"/>
      <c r="DI710" s="18"/>
      <c r="DJ710" s="18"/>
      <c r="DK710" s="18"/>
      <c r="DL710" s="18"/>
      <c r="DM710" s="18"/>
      <c r="DN710" s="18"/>
      <c r="DO710" s="18"/>
      <c r="DP710" s="18"/>
      <c r="DQ710" s="18"/>
      <c r="DR710" s="18"/>
      <c r="DS710" s="18"/>
      <c r="DT710" s="18"/>
      <c r="DU710" s="18"/>
      <c r="DV710" s="18"/>
      <c r="DW710" s="18"/>
      <c r="DX710" s="18"/>
      <c r="DY710" s="18"/>
      <c r="DZ710" s="18"/>
      <c r="EA710" s="18"/>
      <c r="EB710" s="18"/>
      <c r="EC710" s="18"/>
      <c r="ED710" s="18"/>
      <c r="EE710" s="18"/>
      <c r="EF710" s="18"/>
      <c r="EG710" s="18"/>
      <c r="EH710" s="18"/>
      <c r="EI710" s="18"/>
      <c r="EJ710" s="18"/>
      <c r="EK710" s="18"/>
      <c r="EL710" s="18"/>
      <c r="EM710" s="18"/>
      <c r="EN710" s="18"/>
      <c r="EO710" s="18"/>
      <c r="EP710" s="18"/>
      <c r="EQ710" s="18"/>
      <c r="ER710" s="18"/>
      <c r="ES710" s="18"/>
      <c r="ET710" s="18"/>
      <c r="EU710" s="18"/>
      <c r="EV710" s="18"/>
      <c r="EW710" s="18"/>
      <c r="EX710" s="18"/>
      <c r="EY710" s="18"/>
      <c r="EZ710" s="18"/>
      <c r="FA710" s="18"/>
      <c r="FB710" s="18"/>
      <c r="FC710" s="18"/>
      <c r="FD710" s="18"/>
      <c r="FE710" s="18"/>
      <c r="FF710" s="18"/>
      <c r="FG710" s="18"/>
      <c r="FH710" s="18"/>
      <c r="FI710" s="18"/>
      <c r="FJ710" s="18"/>
      <c r="FK710" s="18"/>
      <c r="FL710" s="18"/>
      <c r="FM710" s="18"/>
      <c r="FN710" s="18"/>
      <c r="FO710" s="18"/>
      <c r="FP710" s="18"/>
      <c r="FQ710" s="18"/>
      <c r="FR710" s="18"/>
      <c r="FS710" s="18"/>
      <c r="FT710" s="18"/>
      <c r="FU710" s="18"/>
      <c r="FV710" s="18"/>
      <c r="FW710" s="18"/>
      <c r="FX710" s="18"/>
      <c r="FY710" s="18"/>
      <c r="FZ710" s="18"/>
    </row>
    <row r="711" spans="1:182" ht="15">
      <c r="A711" s="18"/>
      <c r="B711" s="18"/>
      <c r="C711" s="18"/>
      <c r="D711" s="245"/>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c r="CA711" s="18"/>
      <c r="CB711" s="18"/>
      <c r="CC711" s="18"/>
      <c r="CD711" s="18"/>
      <c r="CE711" s="18"/>
      <c r="CF711" s="18"/>
      <c r="CG711" s="18"/>
      <c r="CH711" s="18"/>
      <c r="CI711" s="18"/>
      <c r="CJ711" s="18"/>
      <c r="CK711" s="18"/>
      <c r="CL711" s="18"/>
      <c r="CM711" s="18"/>
      <c r="CN711" s="18"/>
      <c r="CO711" s="18"/>
      <c r="CP711" s="18"/>
      <c r="CQ711" s="18"/>
      <c r="CR711" s="18"/>
      <c r="CS711" s="18"/>
      <c r="CT711" s="18"/>
      <c r="CU711" s="18"/>
      <c r="CV711" s="18"/>
      <c r="CW711" s="18"/>
      <c r="CX711" s="18"/>
      <c r="CY711" s="18"/>
      <c r="CZ711" s="18"/>
      <c r="DA711" s="18"/>
      <c r="DB711" s="18"/>
      <c r="DC711" s="18"/>
      <c r="DD711" s="18"/>
      <c r="DE711" s="18"/>
      <c r="DF711" s="18"/>
      <c r="DG711" s="18"/>
      <c r="DH711" s="18"/>
      <c r="DI711" s="18"/>
      <c r="DJ711" s="18"/>
      <c r="DK711" s="18"/>
      <c r="DL711" s="18"/>
      <c r="DM711" s="18"/>
      <c r="DN711" s="18"/>
      <c r="DO711" s="18"/>
      <c r="DP711" s="18"/>
      <c r="DQ711" s="18"/>
      <c r="DR711" s="18"/>
      <c r="DS711" s="18"/>
      <c r="DT711" s="18"/>
      <c r="DU711" s="18"/>
      <c r="DV711" s="18"/>
      <c r="DW711" s="18"/>
      <c r="DX711" s="18"/>
      <c r="DY711" s="18"/>
      <c r="DZ711" s="18"/>
      <c r="EA711" s="18"/>
      <c r="EB711" s="18"/>
      <c r="EC711" s="18"/>
      <c r="ED711" s="18"/>
      <c r="EE711" s="18"/>
      <c r="EF711" s="18"/>
      <c r="EG711" s="18"/>
      <c r="EH711" s="18"/>
      <c r="EI711" s="18"/>
      <c r="EJ711" s="18"/>
      <c r="EK711" s="18"/>
      <c r="EL711" s="18"/>
      <c r="EM711" s="18"/>
      <c r="EN711" s="18"/>
      <c r="EO711" s="18"/>
      <c r="EP711" s="18"/>
      <c r="EQ711" s="18"/>
      <c r="ER711" s="18"/>
      <c r="ES711" s="18"/>
      <c r="ET711" s="18"/>
      <c r="EU711" s="18"/>
      <c r="EV711" s="18"/>
      <c r="EW711" s="18"/>
      <c r="EX711" s="18"/>
      <c r="EY711" s="18"/>
      <c r="EZ711" s="18"/>
      <c r="FA711" s="18"/>
      <c r="FB711" s="18"/>
      <c r="FC711" s="18"/>
      <c r="FD711" s="18"/>
      <c r="FE711" s="18"/>
      <c r="FF711" s="18"/>
      <c r="FG711" s="18"/>
      <c r="FH711" s="18"/>
      <c r="FI711" s="18"/>
      <c r="FJ711" s="18"/>
      <c r="FK711" s="18"/>
      <c r="FL711" s="18"/>
      <c r="FM711" s="18"/>
      <c r="FN711" s="18"/>
      <c r="FO711" s="18"/>
      <c r="FP711" s="18"/>
      <c r="FQ711" s="18"/>
      <c r="FR711" s="18"/>
      <c r="FS711" s="18"/>
      <c r="FT711" s="18"/>
      <c r="FU711" s="18"/>
      <c r="FV711" s="18"/>
      <c r="FW711" s="18"/>
      <c r="FX711" s="18"/>
      <c r="FY711" s="18"/>
      <c r="FZ711" s="18"/>
    </row>
    <row r="712" spans="1:182" ht="15">
      <c r="A712" s="18"/>
      <c r="B712" s="18"/>
      <c r="C712" s="18"/>
      <c r="D712" s="245"/>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c r="AY712" s="18"/>
      <c r="AZ712" s="18"/>
      <c r="BA712" s="18"/>
      <c r="BB712" s="18"/>
      <c r="BC712" s="18"/>
      <c r="BD712" s="18"/>
      <c r="BE712" s="18"/>
      <c r="BF712" s="18"/>
      <c r="BG712" s="18"/>
      <c r="BH712" s="18"/>
      <c r="BI712" s="18"/>
      <c r="BJ712" s="18"/>
      <c r="BK712" s="18"/>
      <c r="BL712" s="18"/>
      <c r="BM712" s="18"/>
      <c r="BN712" s="18"/>
      <c r="BO712" s="18"/>
      <c r="BP712" s="18"/>
      <c r="BQ712" s="18"/>
      <c r="BR712" s="18"/>
      <c r="BS712" s="18"/>
      <c r="BT712" s="18"/>
      <c r="BU712" s="18"/>
      <c r="BV712" s="18"/>
      <c r="BW712" s="18"/>
      <c r="BX712" s="18"/>
      <c r="BY712" s="18"/>
      <c r="BZ712" s="18"/>
      <c r="CA712" s="18"/>
      <c r="CB712" s="18"/>
      <c r="CC712" s="18"/>
      <c r="CD712" s="18"/>
      <c r="CE712" s="18"/>
      <c r="CF712" s="18"/>
      <c r="CG712" s="18"/>
      <c r="CH712" s="18"/>
      <c r="CI712" s="18"/>
      <c r="CJ712" s="18"/>
      <c r="CK712" s="18"/>
      <c r="CL712" s="18"/>
      <c r="CM712" s="18"/>
      <c r="CN712" s="18"/>
      <c r="CO712" s="18"/>
      <c r="CP712" s="18"/>
      <c r="CQ712" s="18"/>
      <c r="CR712" s="18"/>
      <c r="CS712" s="18"/>
      <c r="CT712" s="18"/>
      <c r="CU712" s="18"/>
      <c r="CV712" s="18"/>
      <c r="CW712" s="18"/>
      <c r="CX712" s="18"/>
      <c r="CY712" s="18"/>
      <c r="CZ712" s="18"/>
      <c r="DA712" s="18"/>
      <c r="DB712" s="18"/>
      <c r="DC712" s="18"/>
      <c r="DD712" s="18"/>
      <c r="DE712" s="18"/>
      <c r="DF712" s="18"/>
      <c r="DG712" s="18"/>
      <c r="DH712" s="18"/>
      <c r="DI712" s="18"/>
      <c r="DJ712" s="18"/>
      <c r="DK712" s="18"/>
      <c r="DL712" s="18"/>
      <c r="DM712" s="18"/>
      <c r="DN712" s="18"/>
      <c r="DO712" s="18"/>
      <c r="DP712" s="18"/>
      <c r="DQ712" s="18"/>
      <c r="DR712" s="18"/>
      <c r="DS712" s="18"/>
      <c r="DT712" s="18"/>
      <c r="DU712" s="18"/>
      <c r="DV712" s="18"/>
      <c r="DW712" s="18"/>
      <c r="DX712" s="18"/>
      <c r="DY712" s="18"/>
      <c r="DZ712" s="18"/>
      <c r="EA712" s="18"/>
      <c r="EB712" s="18"/>
      <c r="EC712" s="18"/>
      <c r="ED712" s="18"/>
      <c r="EE712" s="18"/>
      <c r="EF712" s="18"/>
      <c r="EG712" s="18"/>
      <c r="EH712" s="18"/>
      <c r="EI712" s="18"/>
      <c r="EJ712" s="18"/>
      <c r="EK712" s="18"/>
      <c r="EL712" s="18"/>
      <c r="EM712" s="18"/>
      <c r="EN712" s="18"/>
      <c r="EO712" s="18"/>
      <c r="EP712" s="18"/>
      <c r="EQ712" s="18"/>
      <c r="ER712" s="18"/>
      <c r="ES712" s="18"/>
      <c r="ET712" s="18"/>
      <c r="EU712" s="18"/>
      <c r="EV712" s="18"/>
      <c r="EW712" s="18"/>
      <c r="EX712" s="18"/>
      <c r="EY712" s="18"/>
      <c r="EZ712" s="18"/>
      <c r="FA712" s="18"/>
      <c r="FB712" s="18"/>
      <c r="FC712" s="18"/>
      <c r="FD712" s="18"/>
      <c r="FE712" s="18"/>
      <c r="FF712" s="18"/>
      <c r="FG712" s="18"/>
      <c r="FH712" s="18"/>
      <c r="FI712" s="18"/>
      <c r="FJ712" s="18"/>
      <c r="FK712" s="18"/>
      <c r="FL712" s="18"/>
      <c r="FM712" s="18"/>
      <c r="FN712" s="18"/>
      <c r="FO712" s="18"/>
      <c r="FP712" s="18"/>
      <c r="FQ712" s="18"/>
      <c r="FR712" s="18"/>
      <c r="FS712" s="18"/>
      <c r="FT712" s="18"/>
      <c r="FU712" s="18"/>
      <c r="FV712" s="18"/>
      <c r="FW712" s="18"/>
      <c r="FX712" s="18"/>
      <c r="FY712" s="18"/>
      <c r="FZ712" s="18"/>
    </row>
    <row r="713" spans="1:182" ht="15">
      <c r="A713" s="18"/>
      <c r="B713" s="18"/>
      <c r="C713" s="18"/>
      <c r="D713" s="245"/>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c r="AY713" s="18"/>
      <c r="AZ713" s="18"/>
      <c r="BA713" s="18"/>
      <c r="BB713" s="18"/>
      <c r="BC713" s="18"/>
      <c r="BD713" s="18"/>
      <c r="BE713" s="18"/>
      <c r="BF713" s="18"/>
      <c r="BG713" s="18"/>
      <c r="BH713" s="18"/>
      <c r="BI713" s="18"/>
      <c r="BJ713" s="18"/>
      <c r="BK713" s="18"/>
      <c r="BL713" s="18"/>
      <c r="BM713" s="18"/>
      <c r="BN713" s="18"/>
      <c r="BO713" s="18"/>
      <c r="BP713" s="18"/>
      <c r="BQ713" s="18"/>
      <c r="BR713" s="18"/>
      <c r="BS713" s="18"/>
      <c r="BT713" s="18"/>
      <c r="BU713" s="18"/>
      <c r="BV713" s="18"/>
      <c r="BW713" s="18"/>
      <c r="BX713" s="18"/>
      <c r="BY713" s="18"/>
      <c r="BZ713" s="18"/>
      <c r="CA713" s="18"/>
      <c r="CB713" s="18"/>
      <c r="CC713" s="18"/>
      <c r="CD713" s="18"/>
      <c r="CE713" s="18"/>
      <c r="CF713" s="18"/>
      <c r="CG713" s="18"/>
      <c r="CH713" s="18"/>
      <c r="CI713" s="18"/>
      <c r="CJ713" s="18"/>
      <c r="CK713" s="18"/>
      <c r="CL713" s="18"/>
      <c r="CM713" s="18"/>
      <c r="CN713" s="18"/>
      <c r="CO713" s="18"/>
      <c r="CP713" s="18"/>
      <c r="CQ713" s="18"/>
      <c r="CR713" s="18"/>
      <c r="CS713" s="18"/>
      <c r="CT713" s="18"/>
      <c r="CU713" s="18"/>
      <c r="CV713" s="18"/>
      <c r="CW713" s="18"/>
      <c r="CX713" s="18"/>
      <c r="CY713" s="18"/>
      <c r="CZ713" s="18"/>
      <c r="DA713" s="18"/>
      <c r="DB713" s="18"/>
      <c r="DC713" s="18"/>
      <c r="DD713" s="18"/>
      <c r="DE713" s="18"/>
      <c r="DF713" s="18"/>
      <c r="DG713" s="18"/>
      <c r="DH713" s="18"/>
      <c r="DI713" s="18"/>
      <c r="DJ713" s="18"/>
      <c r="DK713" s="18"/>
      <c r="DL713" s="18"/>
      <c r="DM713" s="18"/>
      <c r="DN713" s="18"/>
      <c r="DO713" s="18"/>
      <c r="DP713" s="18"/>
      <c r="DQ713" s="18"/>
      <c r="DR713" s="18"/>
      <c r="DS713" s="18"/>
      <c r="DT713" s="18"/>
      <c r="DU713" s="18"/>
      <c r="DV713" s="18"/>
      <c r="DW713" s="18"/>
      <c r="DX713" s="18"/>
      <c r="DY713" s="18"/>
      <c r="DZ713" s="18"/>
      <c r="EA713" s="18"/>
      <c r="EB713" s="18"/>
      <c r="EC713" s="18"/>
      <c r="ED713" s="18"/>
      <c r="EE713" s="18"/>
      <c r="EF713" s="18"/>
      <c r="EG713" s="18"/>
      <c r="EH713" s="18"/>
      <c r="EI713" s="18"/>
      <c r="EJ713" s="18"/>
      <c r="EK713" s="18"/>
      <c r="EL713" s="18"/>
      <c r="EM713" s="18"/>
      <c r="EN713" s="18"/>
      <c r="EO713" s="18"/>
      <c r="EP713" s="18"/>
      <c r="EQ713" s="18"/>
      <c r="ER713" s="18"/>
      <c r="ES713" s="18"/>
      <c r="ET713" s="18"/>
      <c r="EU713" s="18"/>
      <c r="EV713" s="18"/>
      <c r="EW713" s="18"/>
      <c r="EX713" s="18"/>
      <c r="EY713" s="18"/>
      <c r="EZ713" s="18"/>
      <c r="FA713" s="18"/>
      <c r="FB713" s="18"/>
      <c r="FC713" s="18"/>
      <c r="FD713" s="18"/>
      <c r="FE713" s="18"/>
      <c r="FF713" s="18"/>
      <c r="FG713" s="18"/>
      <c r="FH713" s="18"/>
      <c r="FI713" s="18"/>
      <c r="FJ713" s="18"/>
      <c r="FK713" s="18"/>
      <c r="FL713" s="18"/>
      <c r="FM713" s="18"/>
      <c r="FN713" s="18"/>
      <c r="FO713" s="18"/>
      <c r="FP713" s="18"/>
      <c r="FQ713" s="18"/>
      <c r="FR713" s="18"/>
      <c r="FS713" s="18"/>
      <c r="FT713" s="18"/>
      <c r="FU713" s="18"/>
      <c r="FV713" s="18"/>
      <c r="FW713" s="18"/>
      <c r="FX713" s="18"/>
      <c r="FY713" s="18"/>
      <c r="FZ713" s="18"/>
    </row>
    <row r="714" spans="1:182" ht="15">
      <c r="A714" s="18"/>
      <c r="B714" s="18"/>
      <c r="C714" s="18"/>
      <c r="D714" s="245"/>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18"/>
      <c r="BI714" s="18"/>
      <c r="BJ714" s="18"/>
      <c r="BK714" s="18"/>
      <c r="BL714" s="18"/>
      <c r="BM714" s="18"/>
      <c r="BN714" s="18"/>
      <c r="BO714" s="18"/>
      <c r="BP714" s="18"/>
      <c r="BQ714" s="18"/>
      <c r="BR714" s="18"/>
      <c r="BS714" s="18"/>
      <c r="BT714" s="18"/>
      <c r="BU714" s="18"/>
      <c r="BV714" s="18"/>
      <c r="BW714" s="18"/>
      <c r="BX714" s="18"/>
      <c r="BY714" s="18"/>
      <c r="BZ714" s="18"/>
      <c r="CA714" s="18"/>
      <c r="CB714" s="18"/>
      <c r="CC714" s="18"/>
      <c r="CD714" s="18"/>
      <c r="CE714" s="18"/>
      <c r="CF714" s="18"/>
      <c r="CG714" s="18"/>
      <c r="CH714" s="18"/>
      <c r="CI714" s="18"/>
      <c r="CJ714" s="18"/>
      <c r="CK714" s="18"/>
      <c r="CL714" s="18"/>
      <c r="CM714" s="18"/>
      <c r="CN714" s="18"/>
      <c r="CO714" s="18"/>
      <c r="CP714" s="18"/>
      <c r="CQ714" s="18"/>
      <c r="CR714" s="18"/>
      <c r="CS714" s="18"/>
      <c r="CT714" s="18"/>
      <c r="CU714" s="18"/>
      <c r="CV714" s="18"/>
      <c r="CW714" s="18"/>
      <c r="CX714" s="18"/>
      <c r="CY714" s="18"/>
      <c r="CZ714" s="18"/>
      <c r="DA714" s="18"/>
      <c r="DB714" s="18"/>
      <c r="DC714" s="18"/>
      <c r="DD714" s="18"/>
      <c r="DE714" s="18"/>
      <c r="DF714" s="18"/>
      <c r="DG714" s="18"/>
      <c r="DH714" s="18"/>
      <c r="DI714" s="18"/>
      <c r="DJ714" s="18"/>
      <c r="DK714" s="18"/>
      <c r="DL714" s="18"/>
      <c r="DM714" s="18"/>
      <c r="DN714" s="18"/>
      <c r="DO714" s="18"/>
      <c r="DP714" s="18"/>
      <c r="DQ714" s="18"/>
      <c r="DR714" s="18"/>
      <c r="DS714" s="18"/>
      <c r="DT714" s="18"/>
      <c r="DU714" s="18"/>
      <c r="DV714" s="18"/>
      <c r="DW714" s="18"/>
      <c r="DX714" s="18"/>
      <c r="DY714" s="18"/>
      <c r="DZ714" s="18"/>
      <c r="EA714" s="18"/>
      <c r="EB714" s="18"/>
      <c r="EC714" s="18"/>
      <c r="ED714" s="18"/>
      <c r="EE714" s="18"/>
      <c r="EF714" s="18"/>
      <c r="EG714" s="18"/>
      <c r="EH714" s="18"/>
      <c r="EI714" s="18"/>
      <c r="EJ714" s="18"/>
      <c r="EK714" s="18"/>
      <c r="EL714" s="18"/>
      <c r="EM714" s="18"/>
      <c r="EN714" s="18"/>
      <c r="EO714" s="18"/>
      <c r="EP714" s="18"/>
      <c r="EQ714" s="18"/>
      <c r="ER714" s="18"/>
      <c r="ES714" s="18"/>
      <c r="ET714" s="18"/>
      <c r="EU714" s="18"/>
      <c r="EV714" s="18"/>
      <c r="EW714" s="18"/>
      <c r="EX714" s="18"/>
      <c r="EY714" s="18"/>
      <c r="EZ714" s="18"/>
      <c r="FA714" s="18"/>
      <c r="FB714" s="18"/>
      <c r="FC714" s="18"/>
      <c r="FD714" s="18"/>
      <c r="FE714" s="18"/>
      <c r="FF714" s="18"/>
      <c r="FG714" s="18"/>
      <c r="FH714" s="18"/>
      <c r="FI714" s="18"/>
      <c r="FJ714" s="18"/>
      <c r="FK714" s="18"/>
      <c r="FL714" s="18"/>
      <c r="FM714" s="18"/>
      <c r="FN714" s="18"/>
      <c r="FO714" s="18"/>
      <c r="FP714" s="18"/>
      <c r="FQ714" s="18"/>
      <c r="FR714" s="18"/>
      <c r="FS714" s="18"/>
      <c r="FT714" s="18"/>
      <c r="FU714" s="18"/>
      <c r="FV714" s="18"/>
      <c r="FW714" s="18"/>
      <c r="FX714" s="18"/>
      <c r="FY714" s="18"/>
      <c r="FZ714" s="18"/>
    </row>
    <row r="715" spans="1:182" ht="15">
      <c r="A715" s="18"/>
      <c r="B715" s="18"/>
      <c r="C715" s="18"/>
      <c r="D715" s="245"/>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c r="AY715" s="18"/>
      <c r="AZ715" s="18"/>
      <c r="BA715" s="18"/>
      <c r="BB715" s="18"/>
      <c r="BC715" s="18"/>
      <c r="BD715" s="18"/>
      <c r="BE715" s="18"/>
      <c r="BF715" s="18"/>
      <c r="BG715" s="18"/>
      <c r="BH715" s="18"/>
      <c r="BI715" s="18"/>
      <c r="BJ715" s="18"/>
      <c r="BK715" s="18"/>
      <c r="BL715" s="18"/>
      <c r="BM715" s="18"/>
      <c r="BN715" s="18"/>
      <c r="BO715" s="18"/>
      <c r="BP715" s="18"/>
      <c r="BQ715" s="18"/>
      <c r="BR715" s="18"/>
      <c r="BS715" s="18"/>
      <c r="BT715" s="18"/>
      <c r="BU715" s="18"/>
      <c r="BV715" s="18"/>
      <c r="BW715" s="18"/>
      <c r="BX715" s="18"/>
      <c r="BY715" s="18"/>
      <c r="BZ715" s="18"/>
      <c r="CA715" s="18"/>
      <c r="CB715" s="18"/>
      <c r="CC715" s="18"/>
      <c r="CD715" s="18"/>
      <c r="CE715" s="18"/>
      <c r="CF715" s="18"/>
      <c r="CG715" s="18"/>
      <c r="CH715" s="18"/>
      <c r="CI715" s="18"/>
      <c r="CJ715" s="18"/>
      <c r="CK715" s="18"/>
      <c r="CL715" s="18"/>
      <c r="CM715" s="18"/>
      <c r="CN715" s="18"/>
      <c r="CO715" s="18"/>
      <c r="CP715" s="18"/>
      <c r="CQ715" s="18"/>
      <c r="CR715" s="18"/>
      <c r="CS715" s="18"/>
      <c r="CT715" s="18"/>
      <c r="CU715" s="18"/>
      <c r="CV715" s="18"/>
      <c r="CW715" s="18"/>
      <c r="CX715" s="18"/>
      <c r="CY715" s="18"/>
      <c r="CZ715" s="18"/>
      <c r="DA715" s="18"/>
      <c r="DB715" s="18"/>
      <c r="DC715" s="18"/>
      <c r="DD715" s="18"/>
      <c r="DE715" s="18"/>
      <c r="DF715" s="18"/>
      <c r="DG715" s="18"/>
      <c r="DH715" s="18"/>
      <c r="DI715" s="18"/>
      <c r="DJ715" s="18"/>
      <c r="DK715" s="18"/>
      <c r="DL715" s="18"/>
      <c r="DM715" s="18"/>
      <c r="DN715" s="18"/>
      <c r="DO715" s="18"/>
      <c r="DP715" s="18"/>
      <c r="DQ715" s="18"/>
      <c r="DR715" s="18"/>
      <c r="DS715" s="18"/>
      <c r="DT715" s="18"/>
      <c r="DU715" s="18"/>
      <c r="DV715" s="18"/>
      <c r="DW715" s="18"/>
      <c r="DX715" s="18"/>
      <c r="DY715" s="18"/>
      <c r="DZ715" s="18"/>
      <c r="EA715" s="18"/>
      <c r="EB715" s="18"/>
      <c r="EC715" s="18"/>
      <c r="ED715" s="18"/>
      <c r="EE715" s="18"/>
      <c r="EF715" s="18"/>
      <c r="EG715" s="18"/>
      <c r="EH715" s="18"/>
      <c r="EI715" s="18"/>
      <c r="EJ715" s="18"/>
      <c r="EK715" s="18"/>
      <c r="EL715" s="18"/>
      <c r="EM715" s="18"/>
      <c r="EN715" s="18"/>
      <c r="EO715" s="18"/>
      <c r="EP715" s="18"/>
      <c r="EQ715" s="18"/>
      <c r="ER715" s="18"/>
      <c r="ES715" s="18"/>
      <c r="ET715" s="18"/>
      <c r="EU715" s="18"/>
      <c r="EV715" s="18"/>
      <c r="EW715" s="18"/>
      <c r="EX715" s="18"/>
      <c r="EY715" s="18"/>
      <c r="EZ715" s="18"/>
      <c r="FA715" s="18"/>
      <c r="FB715" s="18"/>
      <c r="FC715" s="18"/>
      <c r="FD715" s="18"/>
      <c r="FE715" s="18"/>
      <c r="FF715" s="18"/>
      <c r="FG715" s="18"/>
      <c r="FH715" s="18"/>
      <c r="FI715" s="18"/>
      <c r="FJ715" s="18"/>
      <c r="FK715" s="18"/>
      <c r="FL715" s="18"/>
      <c r="FM715" s="18"/>
      <c r="FN715" s="18"/>
      <c r="FO715" s="18"/>
      <c r="FP715" s="18"/>
      <c r="FQ715" s="18"/>
      <c r="FR715" s="18"/>
      <c r="FS715" s="18"/>
      <c r="FT715" s="18"/>
      <c r="FU715" s="18"/>
      <c r="FV715" s="18"/>
      <c r="FW715" s="18"/>
      <c r="FX715" s="18"/>
      <c r="FY715" s="18"/>
      <c r="FZ715" s="18"/>
    </row>
    <row r="716" spans="1:182" ht="15">
      <c r="A716" s="18"/>
      <c r="B716" s="18"/>
      <c r="C716" s="18"/>
      <c r="D716" s="245"/>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c r="AY716" s="18"/>
      <c r="AZ716" s="18"/>
      <c r="BA716" s="18"/>
      <c r="BB716" s="18"/>
      <c r="BC716" s="18"/>
      <c r="BD716" s="18"/>
      <c r="BE716" s="18"/>
      <c r="BF716" s="18"/>
      <c r="BG716" s="18"/>
      <c r="BH716" s="18"/>
      <c r="BI716" s="18"/>
      <c r="BJ716" s="18"/>
      <c r="BK716" s="18"/>
      <c r="BL716" s="18"/>
      <c r="BM716" s="18"/>
      <c r="BN716" s="18"/>
      <c r="BO716" s="18"/>
      <c r="BP716" s="18"/>
      <c r="BQ716" s="18"/>
      <c r="BR716" s="18"/>
      <c r="BS716" s="18"/>
      <c r="BT716" s="18"/>
      <c r="BU716" s="18"/>
      <c r="BV716" s="18"/>
      <c r="BW716" s="18"/>
      <c r="BX716" s="18"/>
      <c r="BY716" s="18"/>
      <c r="BZ716" s="18"/>
      <c r="CA716" s="18"/>
      <c r="CB716" s="18"/>
      <c r="CC716" s="18"/>
      <c r="CD716" s="18"/>
      <c r="CE716" s="18"/>
      <c r="CF716" s="18"/>
      <c r="CG716" s="18"/>
      <c r="CH716" s="18"/>
      <c r="CI716" s="18"/>
      <c r="CJ716" s="18"/>
      <c r="CK716" s="18"/>
      <c r="CL716" s="18"/>
      <c r="CM716" s="18"/>
      <c r="CN716" s="18"/>
      <c r="CO716" s="18"/>
      <c r="CP716" s="18"/>
      <c r="CQ716" s="18"/>
      <c r="CR716" s="18"/>
      <c r="CS716" s="18"/>
      <c r="CT716" s="18"/>
      <c r="CU716" s="18"/>
      <c r="CV716" s="18"/>
      <c r="CW716" s="18"/>
      <c r="CX716" s="18"/>
      <c r="CY716" s="18"/>
      <c r="CZ716" s="18"/>
      <c r="DA716" s="18"/>
      <c r="DB716" s="18"/>
      <c r="DC716" s="18"/>
      <c r="DD716" s="18"/>
      <c r="DE716" s="18"/>
      <c r="DF716" s="18"/>
      <c r="DG716" s="18"/>
      <c r="DH716" s="18"/>
      <c r="DI716" s="18"/>
      <c r="DJ716" s="18"/>
      <c r="DK716" s="18"/>
      <c r="DL716" s="18"/>
      <c r="DM716" s="18"/>
      <c r="DN716" s="18"/>
      <c r="DO716" s="18"/>
      <c r="DP716" s="18"/>
      <c r="DQ716" s="18"/>
      <c r="DR716" s="18"/>
      <c r="DS716" s="18"/>
      <c r="DT716" s="18"/>
      <c r="DU716" s="18"/>
      <c r="DV716" s="18"/>
      <c r="DW716" s="18"/>
      <c r="DX716" s="18"/>
      <c r="DY716" s="18"/>
      <c r="DZ716" s="18"/>
      <c r="EA716" s="18"/>
      <c r="EB716" s="18"/>
      <c r="EC716" s="18"/>
      <c r="ED716" s="18"/>
      <c r="EE716" s="18"/>
      <c r="EF716" s="18"/>
      <c r="EG716" s="18"/>
      <c r="EH716" s="18"/>
      <c r="EI716" s="18"/>
      <c r="EJ716" s="18"/>
      <c r="EK716" s="18"/>
      <c r="EL716" s="18"/>
      <c r="EM716" s="18"/>
      <c r="EN716" s="18"/>
      <c r="EO716" s="18"/>
      <c r="EP716" s="18"/>
      <c r="EQ716" s="18"/>
      <c r="ER716" s="18"/>
      <c r="ES716" s="18"/>
      <c r="ET716" s="18"/>
      <c r="EU716" s="18"/>
      <c r="EV716" s="18"/>
      <c r="EW716" s="18"/>
      <c r="EX716" s="18"/>
      <c r="EY716" s="18"/>
      <c r="EZ716" s="18"/>
      <c r="FA716" s="18"/>
      <c r="FB716" s="18"/>
      <c r="FC716" s="18"/>
      <c r="FD716" s="18"/>
      <c r="FE716" s="18"/>
      <c r="FF716" s="18"/>
      <c r="FG716" s="18"/>
      <c r="FH716" s="18"/>
      <c r="FI716" s="18"/>
      <c r="FJ716" s="18"/>
      <c r="FK716" s="18"/>
      <c r="FL716" s="18"/>
      <c r="FM716" s="18"/>
      <c r="FN716" s="18"/>
      <c r="FO716" s="18"/>
      <c r="FP716" s="18"/>
      <c r="FQ716" s="18"/>
      <c r="FR716" s="18"/>
      <c r="FS716" s="18"/>
      <c r="FT716" s="18"/>
      <c r="FU716" s="18"/>
      <c r="FV716" s="18"/>
      <c r="FW716" s="18"/>
      <c r="FX716" s="18"/>
      <c r="FY716" s="18"/>
      <c r="FZ716" s="18"/>
    </row>
    <row r="717" spans="1:182" ht="15">
      <c r="A717" s="18"/>
      <c r="B717" s="18"/>
      <c r="C717" s="18"/>
      <c r="D717" s="245"/>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c r="AY717" s="18"/>
      <c r="AZ717" s="18"/>
      <c r="BA717" s="18"/>
      <c r="BB717" s="18"/>
      <c r="BC717" s="18"/>
      <c r="BD717" s="18"/>
      <c r="BE717" s="18"/>
      <c r="BF717" s="18"/>
      <c r="BG717" s="18"/>
      <c r="BH717" s="18"/>
      <c r="BI717" s="18"/>
      <c r="BJ717" s="18"/>
      <c r="BK717" s="18"/>
      <c r="BL717" s="18"/>
      <c r="BM717" s="18"/>
      <c r="BN717" s="18"/>
      <c r="BO717" s="18"/>
      <c r="BP717" s="18"/>
      <c r="BQ717" s="18"/>
      <c r="BR717" s="18"/>
      <c r="BS717" s="18"/>
      <c r="BT717" s="18"/>
      <c r="BU717" s="18"/>
      <c r="BV717" s="18"/>
      <c r="BW717" s="18"/>
      <c r="BX717" s="18"/>
      <c r="BY717" s="18"/>
      <c r="BZ717" s="18"/>
      <c r="CA717" s="18"/>
      <c r="CB717" s="18"/>
      <c r="CC717" s="18"/>
      <c r="CD717" s="18"/>
      <c r="CE717" s="18"/>
      <c r="CF717" s="18"/>
      <c r="CG717" s="18"/>
      <c r="CH717" s="18"/>
      <c r="CI717" s="18"/>
      <c r="CJ717" s="18"/>
      <c r="CK717" s="18"/>
      <c r="CL717" s="18"/>
      <c r="CM717" s="18"/>
      <c r="CN717" s="18"/>
      <c r="CO717" s="18"/>
      <c r="CP717" s="18"/>
      <c r="CQ717" s="18"/>
      <c r="CR717" s="18"/>
      <c r="CS717" s="18"/>
      <c r="CT717" s="18"/>
      <c r="CU717" s="18"/>
      <c r="CV717" s="18"/>
      <c r="CW717" s="18"/>
      <c r="CX717" s="18"/>
      <c r="CY717" s="18"/>
      <c r="CZ717" s="18"/>
      <c r="DA717" s="18"/>
      <c r="DB717" s="18"/>
      <c r="DC717" s="18"/>
      <c r="DD717" s="18"/>
      <c r="DE717" s="18"/>
      <c r="DF717" s="18"/>
      <c r="DG717" s="18"/>
      <c r="DH717" s="18"/>
      <c r="DI717" s="18"/>
      <c r="DJ717" s="18"/>
      <c r="DK717" s="18"/>
      <c r="DL717" s="18"/>
      <c r="DM717" s="18"/>
      <c r="DN717" s="18"/>
      <c r="DO717" s="18"/>
      <c r="DP717" s="18"/>
      <c r="DQ717" s="18"/>
      <c r="DR717" s="18"/>
      <c r="DS717" s="18"/>
      <c r="DT717" s="18"/>
      <c r="DU717" s="18"/>
      <c r="DV717" s="18"/>
      <c r="DW717" s="18"/>
      <c r="DX717" s="18"/>
      <c r="DY717" s="18"/>
      <c r="DZ717" s="18"/>
      <c r="EA717" s="18"/>
      <c r="EB717" s="18"/>
      <c r="EC717" s="18"/>
      <c r="ED717" s="18"/>
      <c r="EE717" s="18"/>
      <c r="EF717" s="18"/>
      <c r="EG717" s="18"/>
      <c r="EH717" s="18"/>
      <c r="EI717" s="18"/>
      <c r="EJ717" s="18"/>
      <c r="EK717" s="18"/>
      <c r="EL717" s="18"/>
      <c r="EM717" s="18"/>
      <c r="EN717" s="18"/>
      <c r="EO717" s="18"/>
      <c r="EP717" s="18"/>
      <c r="EQ717" s="18"/>
      <c r="ER717" s="18"/>
      <c r="ES717" s="18"/>
      <c r="ET717" s="18"/>
      <c r="EU717" s="18"/>
      <c r="EV717" s="18"/>
      <c r="EW717" s="18"/>
      <c r="EX717" s="18"/>
      <c r="EY717" s="18"/>
      <c r="EZ717" s="18"/>
      <c r="FA717" s="18"/>
      <c r="FB717" s="18"/>
      <c r="FC717" s="18"/>
      <c r="FD717" s="18"/>
      <c r="FE717" s="18"/>
      <c r="FF717" s="18"/>
      <c r="FG717" s="18"/>
      <c r="FH717" s="18"/>
      <c r="FI717" s="18"/>
      <c r="FJ717" s="18"/>
      <c r="FK717" s="18"/>
      <c r="FL717" s="18"/>
      <c r="FM717" s="18"/>
      <c r="FN717" s="18"/>
      <c r="FO717" s="18"/>
      <c r="FP717" s="18"/>
      <c r="FQ717" s="18"/>
      <c r="FR717" s="18"/>
      <c r="FS717" s="18"/>
      <c r="FT717" s="18"/>
      <c r="FU717" s="18"/>
      <c r="FV717" s="18"/>
      <c r="FW717" s="18"/>
      <c r="FX717" s="18"/>
      <c r="FY717" s="18"/>
      <c r="FZ717" s="18"/>
    </row>
    <row r="718" spans="1:182" ht="15">
      <c r="A718" s="18"/>
      <c r="B718" s="18"/>
      <c r="C718" s="18"/>
      <c r="D718" s="245"/>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18"/>
      <c r="BI718" s="18"/>
      <c r="BJ718" s="18"/>
      <c r="BK718" s="18"/>
      <c r="BL718" s="18"/>
      <c r="BM718" s="18"/>
      <c r="BN718" s="18"/>
      <c r="BO718" s="18"/>
      <c r="BP718" s="18"/>
      <c r="BQ718" s="18"/>
      <c r="BR718" s="18"/>
      <c r="BS718" s="18"/>
      <c r="BT718" s="18"/>
      <c r="BU718" s="18"/>
      <c r="BV718" s="18"/>
      <c r="BW718" s="18"/>
      <c r="BX718" s="18"/>
      <c r="BY718" s="18"/>
      <c r="BZ718" s="18"/>
      <c r="CA718" s="18"/>
      <c r="CB718" s="18"/>
      <c r="CC718" s="18"/>
      <c r="CD718" s="18"/>
      <c r="CE718" s="18"/>
      <c r="CF718" s="18"/>
      <c r="CG718" s="18"/>
      <c r="CH718" s="18"/>
      <c r="CI718" s="18"/>
      <c r="CJ718" s="18"/>
      <c r="CK718" s="18"/>
      <c r="CL718" s="18"/>
      <c r="CM718" s="18"/>
      <c r="CN718" s="18"/>
      <c r="CO718" s="18"/>
      <c r="CP718" s="18"/>
      <c r="CQ718" s="18"/>
      <c r="CR718" s="18"/>
      <c r="CS718" s="18"/>
      <c r="CT718" s="18"/>
      <c r="CU718" s="18"/>
      <c r="CV718" s="18"/>
      <c r="CW718" s="18"/>
      <c r="CX718" s="18"/>
      <c r="CY718" s="18"/>
      <c r="CZ718" s="18"/>
      <c r="DA718" s="18"/>
      <c r="DB718" s="18"/>
      <c r="DC718" s="18"/>
      <c r="DD718" s="18"/>
      <c r="DE718" s="18"/>
      <c r="DF718" s="18"/>
      <c r="DG718" s="18"/>
      <c r="DH718" s="18"/>
      <c r="DI718" s="18"/>
      <c r="DJ718" s="18"/>
      <c r="DK718" s="18"/>
      <c r="DL718" s="18"/>
      <c r="DM718" s="18"/>
      <c r="DN718" s="18"/>
      <c r="DO718" s="18"/>
      <c r="DP718" s="18"/>
      <c r="DQ718" s="18"/>
      <c r="DR718" s="18"/>
      <c r="DS718" s="18"/>
      <c r="DT718" s="18"/>
      <c r="DU718" s="18"/>
      <c r="DV718" s="18"/>
      <c r="DW718" s="18"/>
      <c r="DX718" s="18"/>
      <c r="DY718" s="18"/>
      <c r="DZ718" s="18"/>
      <c r="EA718" s="18"/>
      <c r="EB718" s="18"/>
      <c r="EC718" s="18"/>
      <c r="ED718" s="18"/>
      <c r="EE718" s="18"/>
      <c r="EF718" s="18"/>
      <c r="EG718" s="18"/>
      <c r="EH718" s="18"/>
      <c r="EI718" s="18"/>
      <c r="EJ718" s="18"/>
      <c r="EK718" s="18"/>
      <c r="EL718" s="18"/>
      <c r="EM718" s="18"/>
      <c r="EN718" s="18"/>
      <c r="EO718" s="18"/>
      <c r="EP718" s="18"/>
      <c r="EQ718" s="18"/>
      <c r="ER718" s="18"/>
      <c r="ES718" s="18"/>
      <c r="ET718" s="18"/>
      <c r="EU718" s="18"/>
      <c r="EV718" s="18"/>
      <c r="EW718" s="18"/>
      <c r="EX718" s="18"/>
      <c r="EY718" s="18"/>
      <c r="EZ718" s="18"/>
      <c r="FA718" s="18"/>
      <c r="FB718" s="18"/>
      <c r="FC718" s="18"/>
      <c r="FD718" s="18"/>
      <c r="FE718" s="18"/>
      <c r="FF718" s="18"/>
      <c r="FG718" s="18"/>
      <c r="FH718" s="18"/>
      <c r="FI718" s="18"/>
      <c r="FJ718" s="18"/>
      <c r="FK718" s="18"/>
      <c r="FL718" s="18"/>
      <c r="FM718" s="18"/>
      <c r="FN718" s="18"/>
      <c r="FO718" s="18"/>
      <c r="FP718" s="18"/>
      <c r="FQ718" s="18"/>
      <c r="FR718" s="18"/>
      <c r="FS718" s="18"/>
      <c r="FT718" s="18"/>
      <c r="FU718" s="18"/>
      <c r="FV718" s="18"/>
      <c r="FW718" s="18"/>
      <c r="FX718" s="18"/>
      <c r="FY718" s="18"/>
      <c r="FZ718" s="18"/>
    </row>
    <row r="719" spans="1:182" ht="15">
      <c r="A719" s="18"/>
      <c r="B719" s="18"/>
      <c r="C719" s="18"/>
      <c r="D719" s="245"/>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18"/>
      <c r="BI719" s="18"/>
      <c r="BJ719" s="18"/>
      <c r="BK719" s="18"/>
      <c r="BL719" s="18"/>
      <c r="BM719" s="18"/>
      <c r="BN719" s="18"/>
      <c r="BO719" s="18"/>
      <c r="BP719" s="18"/>
      <c r="BQ719" s="18"/>
      <c r="BR719" s="18"/>
      <c r="BS719" s="18"/>
      <c r="BT719" s="18"/>
      <c r="BU719" s="18"/>
      <c r="BV719" s="18"/>
      <c r="BW719" s="18"/>
      <c r="BX719" s="18"/>
      <c r="BY719" s="18"/>
      <c r="BZ719" s="18"/>
      <c r="CA719" s="18"/>
      <c r="CB719" s="18"/>
      <c r="CC719" s="18"/>
      <c r="CD719" s="18"/>
      <c r="CE719" s="18"/>
      <c r="CF719" s="18"/>
      <c r="CG719" s="18"/>
      <c r="CH719" s="18"/>
      <c r="CI719" s="18"/>
      <c r="CJ719" s="18"/>
      <c r="CK719" s="18"/>
      <c r="CL719" s="18"/>
      <c r="CM719" s="18"/>
      <c r="CN719" s="18"/>
      <c r="CO719" s="18"/>
      <c r="CP719" s="18"/>
      <c r="CQ719" s="18"/>
      <c r="CR719" s="18"/>
      <c r="CS719" s="18"/>
      <c r="CT719" s="18"/>
      <c r="CU719" s="18"/>
      <c r="CV719" s="18"/>
      <c r="CW719" s="18"/>
      <c r="CX719" s="18"/>
      <c r="CY719" s="18"/>
      <c r="CZ719" s="18"/>
      <c r="DA719" s="18"/>
      <c r="DB719" s="18"/>
      <c r="DC719" s="18"/>
      <c r="DD719" s="18"/>
      <c r="DE719" s="18"/>
      <c r="DF719" s="18"/>
      <c r="DG719" s="18"/>
      <c r="DH719" s="18"/>
      <c r="DI719" s="18"/>
      <c r="DJ719" s="18"/>
      <c r="DK719" s="18"/>
      <c r="DL719" s="18"/>
      <c r="DM719" s="18"/>
      <c r="DN719" s="18"/>
      <c r="DO719" s="18"/>
      <c r="DP719" s="18"/>
      <c r="DQ719" s="18"/>
      <c r="DR719" s="18"/>
      <c r="DS719" s="18"/>
      <c r="DT719" s="18"/>
      <c r="DU719" s="18"/>
      <c r="DV719" s="18"/>
      <c r="DW719" s="18"/>
      <c r="DX719" s="18"/>
      <c r="DY719" s="18"/>
      <c r="DZ719" s="18"/>
      <c r="EA719" s="18"/>
      <c r="EB719" s="18"/>
      <c r="EC719" s="18"/>
      <c r="ED719" s="18"/>
      <c r="EE719" s="18"/>
      <c r="EF719" s="18"/>
      <c r="EG719" s="18"/>
      <c r="EH719" s="18"/>
      <c r="EI719" s="18"/>
      <c r="EJ719" s="18"/>
      <c r="EK719" s="18"/>
      <c r="EL719" s="18"/>
      <c r="EM719" s="18"/>
      <c r="EN719" s="18"/>
      <c r="EO719" s="18"/>
      <c r="EP719" s="18"/>
      <c r="EQ719" s="18"/>
      <c r="ER719" s="18"/>
      <c r="ES719" s="18"/>
      <c r="ET719" s="18"/>
      <c r="EU719" s="18"/>
      <c r="EV719" s="18"/>
      <c r="EW719" s="18"/>
      <c r="EX719" s="18"/>
      <c r="EY719" s="18"/>
      <c r="EZ719" s="18"/>
      <c r="FA719" s="18"/>
      <c r="FB719" s="18"/>
      <c r="FC719" s="18"/>
      <c r="FD719" s="18"/>
      <c r="FE719" s="18"/>
      <c r="FF719" s="18"/>
      <c r="FG719" s="18"/>
      <c r="FH719" s="18"/>
      <c r="FI719" s="18"/>
      <c r="FJ719" s="18"/>
      <c r="FK719" s="18"/>
      <c r="FL719" s="18"/>
      <c r="FM719" s="18"/>
      <c r="FN719" s="18"/>
      <c r="FO719" s="18"/>
      <c r="FP719" s="18"/>
      <c r="FQ719" s="18"/>
      <c r="FR719" s="18"/>
      <c r="FS719" s="18"/>
      <c r="FT719" s="18"/>
      <c r="FU719" s="18"/>
      <c r="FV719" s="18"/>
      <c r="FW719" s="18"/>
      <c r="FX719" s="18"/>
      <c r="FY719" s="18"/>
      <c r="FZ719" s="18"/>
    </row>
    <row r="720" spans="1:182" ht="15">
      <c r="A720" s="18"/>
      <c r="B720" s="18"/>
      <c r="C720" s="18"/>
      <c r="D720" s="245"/>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18"/>
      <c r="BI720" s="18"/>
      <c r="BJ720" s="18"/>
      <c r="BK720" s="18"/>
      <c r="BL720" s="18"/>
      <c r="BM720" s="18"/>
      <c r="BN720" s="18"/>
      <c r="BO720" s="18"/>
      <c r="BP720" s="18"/>
      <c r="BQ720" s="18"/>
      <c r="BR720" s="18"/>
      <c r="BS720" s="18"/>
      <c r="BT720" s="18"/>
      <c r="BU720" s="18"/>
      <c r="BV720" s="18"/>
      <c r="BW720" s="18"/>
      <c r="BX720" s="18"/>
      <c r="BY720" s="18"/>
      <c r="BZ720" s="18"/>
      <c r="CA720" s="18"/>
      <c r="CB720" s="18"/>
      <c r="CC720" s="18"/>
      <c r="CD720" s="18"/>
      <c r="CE720" s="18"/>
      <c r="CF720" s="18"/>
      <c r="CG720" s="18"/>
      <c r="CH720" s="18"/>
      <c r="CI720" s="18"/>
      <c r="CJ720" s="18"/>
      <c r="CK720" s="18"/>
      <c r="CL720" s="18"/>
      <c r="CM720" s="18"/>
      <c r="CN720" s="18"/>
      <c r="CO720" s="18"/>
      <c r="CP720" s="18"/>
      <c r="CQ720" s="18"/>
      <c r="CR720" s="18"/>
      <c r="CS720" s="18"/>
      <c r="CT720" s="18"/>
      <c r="CU720" s="18"/>
      <c r="CV720" s="18"/>
      <c r="CW720" s="18"/>
      <c r="CX720" s="18"/>
      <c r="CY720" s="18"/>
      <c r="CZ720" s="18"/>
      <c r="DA720" s="18"/>
      <c r="DB720" s="18"/>
      <c r="DC720" s="18"/>
      <c r="DD720" s="18"/>
      <c r="DE720" s="18"/>
      <c r="DF720" s="18"/>
      <c r="DG720" s="18"/>
      <c r="DH720" s="18"/>
      <c r="DI720" s="18"/>
      <c r="DJ720" s="18"/>
      <c r="DK720" s="18"/>
      <c r="DL720" s="18"/>
      <c r="DM720" s="18"/>
      <c r="DN720" s="18"/>
      <c r="DO720" s="18"/>
      <c r="DP720" s="18"/>
      <c r="DQ720" s="18"/>
      <c r="DR720" s="18"/>
      <c r="DS720" s="18"/>
      <c r="DT720" s="18"/>
      <c r="DU720" s="18"/>
      <c r="DV720" s="18"/>
      <c r="DW720" s="18"/>
      <c r="DX720" s="18"/>
      <c r="DY720" s="18"/>
      <c r="DZ720" s="18"/>
      <c r="EA720" s="18"/>
      <c r="EB720" s="18"/>
      <c r="EC720" s="18"/>
      <c r="ED720" s="18"/>
      <c r="EE720" s="18"/>
      <c r="EF720" s="18"/>
      <c r="EG720" s="18"/>
      <c r="EH720" s="18"/>
      <c r="EI720" s="18"/>
      <c r="EJ720" s="18"/>
      <c r="EK720" s="18"/>
      <c r="EL720" s="18"/>
      <c r="EM720" s="18"/>
      <c r="EN720" s="18"/>
      <c r="EO720" s="18"/>
      <c r="EP720" s="18"/>
      <c r="EQ720" s="18"/>
      <c r="ER720" s="18"/>
      <c r="ES720" s="18"/>
      <c r="ET720" s="18"/>
      <c r="EU720" s="18"/>
      <c r="EV720" s="18"/>
      <c r="EW720" s="18"/>
      <c r="EX720" s="18"/>
      <c r="EY720" s="18"/>
      <c r="EZ720" s="18"/>
      <c r="FA720" s="18"/>
      <c r="FB720" s="18"/>
      <c r="FC720" s="18"/>
      <c r="FD720" s="18"/>
      <c r="FE720" s="18"/>
      <c r="FF720" s="18"/>
      <c r="FG720" s="18"/>
      <c r="FH720" s="18"/>
      <c r="FI720" s="18"/>
      <c r="FJ720" s="18"/>
      <c r="FK720" s="18"/>
      <c r="FL720" s="18"/>
      <c r="FM720" s="18"/>
      <c r="FN720" s="18"/>
      <c r="FO720" s="18"/>
      <c r="FP720" s="18"/>
      <c r="FQ720" s="18"/>
      <c r="FR720" s="18"/>
      <c r="FS720" s="18"/>
      <c r="FT720" s="18"/>
      <c r="FU720" s="18"/>
      <c r="FV720" s="18"/>
      <c r="FW720" s="18"/>
      <c r="FX720" s="18"/>
      <c r="FY720" s="18"/>
      <c r="FZ720" s="18"/>
    </row>
    <row r="721" spans="1:182" ht="15">
      <c r="A721" s="18"/>
      <c r="B721" s="18"/>
      <c r="C721" s="18"/>
      <c r="D721" s="245"/>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c r="AV721" s="18"/>
      <c r="AW721" s="18"/>
      <c r="AX721" s="18"/>
      <c r="AY721" s="18"/>
      <c r="AZ721" s="18"/>
      <c r="BA721" s="18"/>
      <c r="BB721" s="18"/>
      <c r="BC721" s="18"/>
      <c r="BD721" s="18"/>
      <c r="BE721" s="18"/>
      <c r="BF721" s="18"/>
      <c r="BG721" s="18"/>
      <c r="BH721" s="18"/>
      <c r="BI721" s="18"/>
      <c r="BJ721" s="18"/>
      <c r="BK721" s="18"/>
      <c r="BL721" s="18"/>
      <c r="BM721" s="18"/>
      <c r="BN721" s="18"/>
      <c r="BO721" s="18"/>
      <c r="BP721" s="18"/>
      <c r="BQ721" s="18"/>
      <c r="BR721" s="18"/>
      <c r="BS721" s="18"/>
      <c r="BT721" s="18"/>
      <c r="BU721" s="18"/>
      <c r="BV721" s="18"/>
      <c r="BW721" s="18"/>
      <c r="BX721" s="18"/>
      <c r="BY721" s="18"/>
      <c r="BZ721" s="18"/>
      <c r="CA721" s="18"/>
      <c r="CB721" s="18"/>
      <c r="CC721" s="18"/>
      <c r="CD721" s="18"/>
      <c r="CE721" s="18"/>
      <c r="CF721" s="18"/>
      <c r="CG721" s="18"/>
      <c r="CH721" s="18"/>
      <c r="CI721" s="18"/>
      <c r="CJ721" s="18"/>
      <c r="CK721" s="18"/>
      <c r="CL721" s="18"/>
      <c r="CM721" s="18"/>
      <c r="CN721" s="18"/>
      <c r="CO721" s="18"/>
      <c r="CP721" s="18"/>
      <c r="CQ721" s="18"/>
      <c r="CR721" s="18"/>
      <c r="CS721" s="18"/>
      <c r="CT721" s="18"/>
      <c r="CU721" s="18"/>
      <c r="CV721" s="18"/>
      <c r="CW721" s="18"/>
      <c r="CX721" s="18"/>
      <c r="CY721" s="18"/>
      <c r="CZ721" s="18"/>
      <c r="DA721" s="18"/>
      <c r="DB721" s="18"/>
      <c r="DC721" s="18"/>
      <c r="DD721" s="18"/>
      <c r="DE721" s="18"/>
      <c r="DF721" s="18"/>
      <c r="DG721" s="18"/>
      <c r="DH721" s="18"/>
      <c r="DI721" s="18"/>
      <c r="DJ721" s="18"/>
      <c r="DK721" s="18"/>
      <c r="DL721" s="18"/>
      <c r="DM721" s="18"/>
      <c r="DN721" s="18"/>
      <c r="DO721" s="18"/>
      <c r="DP721" s="18"/>
      <c r="DQ721" s="18"/>
      <c r="DR721" s="18"/>
      <c r="DS721" s="18"/>
      <c r="DT721" s="18"/>
      <c r="DU721" s="18"/>
      <c r="DV721" s="18"/>
      <c r="DW721" s="18"/>
      <c r="DX721" s="18"/>
      <c r="DY721" s="18"/>
      <c r="DZ721" s="18"/>
      <c r="EA721" s="18"/>
      <c r="EB721" s="18"/>
      <c r="EC721" s="18"/>
      <c r="ED721" s="18"/>
      <c r="EE721" s="18"/>
      <c r="EF721" s="18"/>
      <c r="EG721" s="18"/>
      <c r="EH721" s="18"/>
      <c r="EI721" s="18"/>
      <c r="EJ721" s="18"/>
      <c r="EK721" s="18"/>
      <c r="EL721" s="18"/>
      <c r="EM721" s="18"/>
      <c r="EN721" s="18"/>
      <c r="EO721" s="18"/>
      <c r="EP721" s="18"/>
      <c r="EQ721" s="18"/>
      <c r="ER721" s="18"/>
      <c r="ES721" s="18"/>
      <c r="ET721" s="18"/>
      <c r="EU721" s="18"/>
      <c r="EV721" s="18"/>
      <c r="EW721" s="18"/>
      <c r="EX721" s="18"/>
      <c r="EY721" s="18"/>
      <c r="EZ721" s="18"/>
      <c r="FA721" s="18"/>
      <c r="FB721" s="18"/>
      <c r="FC721" s="18"/>
      <c r="FD721" s="18"/>
      <c r="FE721" s="18"/>
      <c r="FF721" s="18"/>
      <c r="FG721" s="18"/>
      <c r="FH721" s="18"/>
      <c r="FI721" s="18"/>
      <c r="FJ721" s="18"/>
      <c r="FK721" s="18"/>
      <c r="FL721" s="18"/>
      <c r="FM721" s="18"/>
      <c r="FN721" s="18"/>
      <c r="FO721" s="18"/>
      <c r="FP721" s="18"/>
      <c r="FQ721" s="18"/>
      <c r="FR721" s="18"/>
      <c r="FS721" s="18"/>
      <c r="FT721" s="18"/>
      <c r="FU721" s="18"/>
      <c r="FV721" s="18"/>
      <c r="FW721" s="18"/>
      <c r="FX721" s="18"/>
      <c r="FY721" s="18"/>
      <c r="FZ721" s="18"/>
    </row>
    <row r="722" spans="1:182" ht="15">
      <c r="A722" s="18"/>
      <c r="B722" s="18"/>
      <c r="C722" s="18"/>
      <c r="D722" s="245"/>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c r="AY722" s="18"/>
      <c r="AZ722" s="18"/>
      <c r="BA722" s="18"/>
      <c r="BB722" s="18"/>
      <c r="BC722" s="18"/>
      <c r="BD722" s="18"/>
      <c r="BE722" s="18"/>
      <c r="BF722" s="18"/>
      <c r="BG722" s="18"/>
      <c r="BH722" s="18"/>
      <c r="BI722" s="18"/>
      <c r="BJ722" s="18"/>
      <c r="BK722" s="18"/>
      <c r="BL722" s="18"/>
      <c r="BM722" s="18"/>
      <c r="BN722" s="18"/>
      <c r="BO722" s="18"/>
      <c r="BP722" s="18"/>
      <c r="BQ722" s="18"/>
      <c r="BR722" s="18"/>
      <c r="BS722" s="18"/>
      <c r="BT722" s="18"/>
      <c r="BU722" s="18"/>
      <c r="BV722" s="18"/>
      <c r="BW722" s="18"/>
      <c r="BX722" s="18"/>
      <c r="BY722" s="18"/>
      <c r="BZ722" s="18"/>
      <c r="CA722" s="18"/>
      <c r="CB722" s="18"/>
      <c r="CC722" s="18"/>
      <c r="CD722" s="18"/>
      <c r="CE722" s="18"/>
      <c r="CF722" s="18"/>
      <c r="CG722" s="18"/>
      <c r="CH722" s="18"/>
      <c r="CI722" s="18"/>
      <c r="CJ722" s="18"/>
      <c r="CK722" s="18"/>
      <c r="CL722" s="18"/>
      <c r="CM722" s="18"/>
      <c r="CN722" s="18"/>
      <c r="CO722" s="18"/>
      <c r="CP722" s="18"/>
      <c r="CQ722" s="18"/>
      <c r="CR722" s="18"/>
      <c r="CS722" s="18"/>
      <c r="CT722" s="18"/>
      <c r="CU722" s="18"/>
      <c r="CV722" s="18"/>
      <c r="CW722" s="18"/>
      <c r="CX722" s="18"/>
      <c r="CY722" s="18"/>
      <c r="CZ722" s="18"/>
      <c r="DA722" s="18"/>
      <c r="DB722" s="18"/>
      <c r="DC722" s="18"/>
      <c r="DD722" s="18"/>
      <c r="DE722" s="18"/>
      <c r="DF722" s="18"/>
      <c r="DG722" s="18"/>
      <c r="DH722" s="18"/>
      <c r="DI722" s="18"/>
      <c r="DJ722" s="18"/>
      <c r="DK722" s="18"/>
      <c r="DL722" s="18"/>
      <c r="DM722" s="18"/>
      <c r="DN722" s="18"/>
      <c r="DO722" s="18"/>
      <c r="DP722" s="18"/>
      <c r="DQ722" s="18"/>
      <c r="DR722" s="18"/>
      <c r="DS722" s="18"/>
      <c r="DT722" s="18"/>
      <c r="DU722" s="18"/>
      <c r="DV722" s="18"/>
      <c r="DW722" s="18"/>
      <c r="DX722" s="18"/>
      <c r="DY722" s="18"/>
      <c r="DZ722" s="18"/>
      <c r="EA722" s="18"/>
      <c r="EB722" s="18"/>
      <c r="EC722" s="18"/>
      <c r="ED722" s="18"/>
      <c r="EE722" s="18"/>
      <c r="EF722" s="18"/>
      <c r="EG722" s="18"/>
      <c r="EH722" s="18"/>
      <c r="EI722" s="18"/>
      <c r="EJ722" s="18"/>
      <c r="EK722" s="18"/>
      <c r="EL722" s="18"/>
      <c r="EM722" s="18"/>
      <c r="EN722" s="18"/>
      <c r="EO722" s="18"/>
      <c r="EP722" s="18"/>
      <c r="EQ722" s="18"/>
      <c r="ER722" s="18"/>
      <c r="ES722" s="18"/>
      <c r="ET722" s="18"/>
      <c r="EU722" s="18"/>
      <c r="EV722" s="18"/>
      <c r="EW722" s="18"/>
      <c r="EX722" s="18"/>
      <c r="EY722" s="18"/>
      <c r="EZ722" s="18"/>
      <c r="FA722" s="18"/>
      <c r="FB722" s="18"/>
      <c r="FC722" s="18"/>
      <c r="FD722" s="18"/>
      <c r="FE722" s="18"/>
      <c r="FF722" s="18"/>
      <c r="FG722" s="18"/>
      <c r="FH722" s="18"/>
      <c r="FI722" s="18"/>
      <c r="FJ722" s="18"/>
      <c r="FK722" s="18"/>
      <c r="FL722" s="18"/>
      <c r="FM722" s="18"/>
      <c r="FN722" s="18"/>
      <c r="FO722" s="18"/>
      <c r="FP722" s="18"/>
      <c r="FQ722" s="18"/>
      <c r="FR722" s="18"/>
      <c r="FS722" s="18"/>
      <c r="FT722" s="18"/>
      <c r="FU722" s="18"/>
      <c r="FV722" s="18"/>
      <c r="FW722" s="18"/>
      <c r="FX722" s="18"/>
      <c r="FY722" s="18"/>
      <c r="FZ722" s="18"/>
    </row>
    <row r="723" spans="1:182" ht="15">
      <c r="A723" s="18"/>
      <c r="B723" s="18"/>
      <c r="C723" s="18"/>
      <c r="D723" s="245"/>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c r="AY723" s="18"/>
      <c r="AZ723" s="18"/>
      <c r="BA723" s="18"/>
      <c r="BB723" s="18"/>
      <c r="BC723" s="18"/>
      <c r="BD723" s="18"/>
      <c r="BE723" s="18"/>
      <c r="BF723" s="18"/>
      <c r="BG723" s="18"/>
      <c r="BH723" s="18"/>
      <c r="BI723" s="18"/>
      <c r="BJ723" s="18"/>
      <c r="BK723" s="18"/>
      <c r="BL723" s="18"/>
      <c r="BM723" s="18"/>
      <c r="BN723" s="18"/>
      <c r="BO723" s="18"/>
      <c r="BP723" s="18"/>
      <c r="BQ723" s="18"/>
      <c r="BR723" s="18"/>
      <c r="BS723" s="18"/>
      <c r="BT723" s="18"/>
      <c r="BU723" s="18"/>
      <c r="BV723" s="18"/>
      <c r="BW723" s="18"/>
      <c r="BX723" s="18"/>
      <c r="BY723" s="18"/>
      <c r="BZ723" s="18"/>
      <c r="CA723" s="18"/>
      <c r="CB723" s="18"/>
      <c r="CC723" s="18"/>
      <c r="CD723" s="18"/>
      <c r="CE723" s="18"/>
      <c r="CF723" s="18"/>
      <c r="CG723" s="18"/>
      <c r="CH723" s="18"/>
      <c r="CI723" s="18"/>
      <c r="CJ723" s="18"/>
      <c r="CK723" s="18"/>
      <c r="CL723" s="18"/>
      <c r="CM723" s="18"/>
      <c r="CN723" s="18"/>
      <c r="CO723" s="18"/>
      <c r="CP723" s="18"/>
      <c r="CQ723" s="18"/>
      <c r="CR723" s="18"/>
      <c r="CS723" s="18"/>
      <c r="CT723" s="18"/>
      <c r="CU723" s="18"/>
      <c r="CV723" s="18"/>
      <c r="CW723" s="18"/>
      <c r="CX723" s="18"/>
      <c r="CY723" s="18"/>
      <c r="CZ723" s="18"/>
      <c r="DA723" s="18"/>
      <c r="DB723" s="18"/>
      <c r="DC723" s="18"/>
      <c r="DD723" s="18"/>
      <c r="DE723" s="18"/>
      <c r="DF723" s="18"/>
      <c r="DG723" s="18"/>
      <c r="DH723" s="18"/>
      <c r="DI723" s="18"/>
      <c r="DJ723" s="18"/>
      <c r="DK723" s="18"/>
      <c r="DL723" s="18"/>
      <c r="DM723" s="18"/>
      <c r="DN723" s="18"/>
      <c r="DO723" s="18"/>
      <c r="DP723" s="18"/>
      <c r="DQ723" s="18"/>
      <c r="DR723" s="18"/>
      <c r="DS723" s="18"/>
      <c r="DT723" s="18"/>
      <c r="DU723" s="18"/>
      <c r="DV723" s="18"/>
      <c r="DW723" s="18"/>
      <c r="DX723" s="18"/>
      <c r="DY723" s="18"/>
      <c r="DZ723" s="18"/>
      <c r="EA723" s="18"/>
      <c r="EB723" s="18"/>
      <c r="EC723" s="18"/>
      <c r="ED723" s="18"/>
      <c r="EE723" s="18"/>
      <c r="EF723" s="18"/>
      <c r="EG723" s="18"/>
      <c r="EH723" s="18"/>
      <c r="EI723" s="18"/>
      <c r="EJ723" s="18"/>
      <c r="EK723" s="18"/>
      <c r="EL723" s="18"/>
      <c r="EM723" s="18"/>
      <c r="EN723" s="18"/>
      <c r="EO723" s="18"/>
      <c r="EP723" s="18"/>
      <c r="EQ723" s="18"/>
      <c r="ER723" s="18"/>
      <c r="ES723" s="18"/>
      <c r="ET723" s="18"/>
      <c r="EU723" s="18"/>
      <c r="EV723" s="18"/>
      <c r="EW723" s="18"/>
      <c r="EX723" s="18"/>
      <c r="EY723" s="18"/>
      <c r="EZ723" s="18"/>
      <c r="FA723" s="18"/>
      <c r="FB723" s="18"/>
      <c r="FC723" s="18"/>
      <c r="FD723" s="18"/>
      <c r="FE723" s="18"/>
      <c r="FF723" s="18"/>
      <c r="FG723" s="18"/>
      <c r="FH723" s="18"/>
      <c r="FI723" s="18"/>
      <c r="FJ723" s="18"/>
      <c r="FK723" s="18"/>
      <c r="FL723" s="18"/>
      <c r="FM723" s="18"/>
      <c r="FN723" s="18"/>
      <c r="FO723" s="18"/>
      <c r="FP723" s="18"/>
      <c r="FQ723" s="18"/>
      <c r="FR723" s="18"/>
      <c r="FS723" s="18"/>
      <c r="FT723" s="18"/>
      <c r="FU723" s="18"/>
      <c r="FV723" s="18"/>
      <c r="FW723" s="18"/>
      <c r="FX723" s="18"/>
      <c r="FY723" s="18"/>
      <c r="FZ723" s="18"/>
    </row>
    <row r="724" spans="1:182" ht="15">
      <c r="A724" s="18"/>
      <c r="B724" s="18"/>
      <c r="C724" s="18"/>
      <c r="D724" s="245"/>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c r="AY724" s="18"/>
      <c r="AZ724" s="18"/>
      <c r="BA724" s="18"/>
      <c r="BB724" s="18"/>
      <c r="BC724" s="18"/>
      <c r="BD724" s="18"/>
      <c r="BE724" s="18"/>
      <c r="BF724" s="18"/>
      <c r="BG724" s="18"/>
      <c r="BH724" s="18"/>
      <c r="BI724" s="18"/>
      <c r="BJ724" s="18"/>
      <c r="BK724" s="18"/>
      <c r="BL724" s="18"/>
      <c r="BM724" s="18"/>
      <c r="BN724" s="18"/>
      <c r="BO724" s="18"/>
      <c r="BP724" s="18"/>
      <c r="BQ724" s="18"/>
      <c r="BR724" s="18"/>
      <c r="BS724" s="18"/>
      <c r="BT724" s="18"/>
      <c r="BU724" s="18"/>
      <c r="BV724" s="18"/>
      <c r="BW724" s="18"/>
      <c r="BX724" s="18"/>
      <c r="BY724" s="18"/>
      <c r="BZ724" s="18"/>
      <c r="CA724" s="18"/>
      <c r="CB724" s="18"/>
      <c r="CC724" s="18"/>
      <c r="CD724" s="18"/>
      <c r="CE724" s="18"/>
      <c r="CF724" s="18"/>
      <c r="CG724" s="18"/>
      <c r="CH724" s="18"/>
      <c r="CI724" s="18"/>
      <c r="CJ724" s="18"/>
      <c r="CK724" s="18"/>
      <c r="CL724" s="18"/>
      <c r="CM724" s="18"/>
      <c r="CN724" s="18"/>
      <c r="CO724" s="18"/>
      <c r="CP724" s="18"/>
      <c r="CQ724" s="18"/>
      <c r="CR724" s="18"/>
      <c r="CS724" s="18"/>
      <c r="CT724" s="18"/>
      <c r="CU724" s="18"/>
      <c r="CV724" s="18"/>
      <c r="CW724" s="18"/>
      <c r="CX724" s="18"/>
      <c r="CY724" s="18"/>
      <c r="CZ724" s="18"/>
      <c r="DA724" s="18"/>
      <c r="DB724" s="18"/>
      <c r="DC724" s="18"/>
      <c r="DD724" s="18"/>
      <c r="DE724" s="18"/>
      <c r="DF724" s="18"/>
      <c r="DG724" s="18"/>
      <c r="DH724" s="18"/>
      <c r="DI724" s="18"/>
      <c r="DJ724" s="18"/>
      <c r="DK724" s="18"/>
      <c r="DL724" s="18"/>
      <c r="DM724" s="18"/>
      <c r="DN724" s="18"/>
      <c r="DO724" s="18"/>
      <c r="DP724" s="18"/>
      <c r="DQ724" s="18"/>
      <c r="DR724" s="18"/>
      <c r="DS724" s="18"/>
      <c r="DT724" s="18"/>
      <c r="DU724" s="18"/>
      <c r="DV724" s="18"/>
      <c r="DW724" s="18"/>
      <c r="DX724" s="18"/>
      <c r="DY724" s="18"/>
      <c r="DZ724" s="18"/>
      <c r="EA724" s="18"/>
      <c r="EB724" s="18"/>
      <c r="EC724" s="18"/>
      <c r="ED724" s="18"/>
      <c r="EE724" s="18"/>
      <c r="EF724" s="18"/>
      <c r="EG724" s="18"/>
      <c r="EH724" s="18"/>
      <c r="EI724" s="18"/>
      <c r="EJ724" s="18"/>
      <c r="EK724" s="18"/>
      <c r="EL724" s="18"/>
      <c r="EM724" s="18"/>
      <c r="EN724" s="18"/>
      <c r="EO724" s="18"/>
      <c r="EP724" s="18"/>
      <c r="EQ724" s="18"/>
      <c r="ER724" s="18"/>
      <c r="ES724" s="18"/>
      <c r="ET724" s="18"/>
      <c r="EU724" s="18"/>
      <c r="EV724" s="18"/>
      <c r="EW724" s="18"/>
      <c r="EX724" s="18"/>
      <c r="EY724" s="18"/>
      <c r="EZ724" s="18"/>
      <c r="FA724" s="18"/>
      <c r="FB724" s="18"/>
      <c r="FC724" s="18"/>
      <c r="FD724" s="18"/>
      <c r="FE724" s="18"/>
      <c r="FF724" s="18"/>
      <c r="FG724" s="18"/>
      <c r="FH724" s="18"/>
      <c r="FI724" s="18"/>
      <c r="FJ724" s="18"/>
      <c r="FK724" s="18"/>
      <c r="FL724" s="18"/>
      <c r="FM724" s="18"/>
      <c r="FN724" s="18"/>
      <c r="FO724" s="18"/>
      <c r="FP724" s="18"/>
      <c r="FQ724" s="18"/>
      <c r="FR724" s="18"/>
      <c r="FS724" s="18"/>
      <c r="FT724" s="18"/>
      <c r="FU724" s="18"/>
      <c r="FV724" s="18"/>
      <c r="FW724" s="18"/>
      <c r="FX724" s="18"/>
      <c r="FY724" s="18"/>
      <c r="FZ724" s="18"/>
    </row>
    <row r="725" spans="1:182" ht="15">
      <c r="A725" s="18"/>
      <c r="B725" s="18"/>
      <c r="C725" s="18"/>
      <c r="D725" s="245"/>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c r="AY725" s="18"/>
      <c r="AZ725" s="18"/>
      <c r="BA725" s="18"/>
      <c r="BB725" s="18"/>
      <c r="BC725" s="18"/>
      <c r="BD725" s="18"/>
      <c r="BE725" s="18"/>
      <c r="BF725" s="18"/>
      <c r="BG725" s="18"/>
      <c r="BH725" s="18"/>
      <c r="BI725" s="18"/>
      <c r="BJ725" s="18"/>
      <c r="BK725" s="18"/>
      <c r="BL725" s="18"/>
      <c r="BM725" s="18"/>
      <c r="BN725" s="18"/>
      <c r="BO725" s="18"/>
      <c r="BP725" s="18"/>
      <c r="BQ725" s="18"/>
      <c r="BR725" s="18"/>
      <c r="BS725" s="18"/>
      <c r="BT725" s="18"/>
      <c r="BU725" s="18"/>
      <c r="BV725" s="18"/>
      <c r="BW725" s="18"/>
      <c r="BX725" s="18"/>
      <c r="BY725" s="18"/>
      <c r="BZ725" s="18"/>
      <c r="CA725" s="18"/>
      <c r="CB725" s="18"/>
      <c r="CC725" s="18"/>
      <c r="CD725" s="18"/>
      <c r="CE725" s="18"/>
      <c r="CF725" s="18"/>
      <c r="CG725" s="18"/>
      <c r="CH725" s="18"/>
      <c r="CI725" s="18"/>
      <c r="CJ725" s="18"/>
      <c r="CK725" s="18"/>
      <c r="CL725" s="18"/>
      <c r="CM725" s="18"/>
      <c r="CN725" s="18"/>
      <c r="CO725" s="18"/>
      <c r="CP725" s="18"/>
      <c r="CQ725" s="18"/>
      <c r="CR725" s="18"/>
      <c r="CS725" s="18"/>
      <c r="CT725" s="18"/>
      <c r="CU725" s="18"/>
      <c r="CV725" s="18"/>
      <c r="CW725" s="18"/>
      <c r="CX725" s="18"/>
      <c r="CY725" s="18"/>
      <c r="CZ725" s="18"/>
      <c r="DA725" s="18"/>
      <c r="DB725" s="18"/>
      <c r="DC725" s="18"/>
      <c r="DD725" s="18"/>
      <c r="DE725" s="18"/>
      <c r="DF725" s="18"/>
      <c r="DG725" s="18"/>
      <c r="DH725" s="18"/>
      <c r="DI725" s="18"/>
      <c r="DJ725" s="18"/>
      <c r="DK725" s="18"/>
      <c r="DL725" s="18"/>
      <c r="DM725" s="18"/>
      <c r="DN725" s="18"/>
      <c r="DO725" s="18"/>
      <c r="DP725" s="18"/>
      <c r="DQ725" s="18"/>
      <c r="DR725" s="18"/>
      <c r="DS725" s="18"/>
      <c r="DT725" s="18"/>
      <c r="DU725" s="18"/>
      <c r="DV725" s="18"/>
      <c r="DW725" s="18"/>
      <c r="DX725" s="18"/>
      <c r="DY725" s="18"/>
      <c r="DZ725" s="18"/>
      <c r="EA725" s="18"/>
      <c r="EB725" s="18"/>
      <c r="EC725" s="18"/>
      <c r="ED725" s="18"/>
      <c r="EE725" s="18"/>
      <c r="EF725" s="18"/>
      <c r="EG725" s="18"/>
      <c r="EH725" s="18"/>
      <c r="EI725" s="18"/>
      <c r="EJ725" s="18"/>
      <c r="EK725" s="18"/>
      <c r="EL725" s="18"/>
      <c r="EM725" s="18"/>
      <c r="EN725" s="18"/>
      <c r="EO725" s="18"/>
      <c r="EP725" s="18"/>
      <c r="EQ725" s="18"/>
      <c r="ER725" s="18"/>
      <c r="ES725" s="18"/>
      <c r="ET725" s="18"/>
      <c r="EU725" s="18"/>
      <c r="EV725" s="18"/>
      <c r="EW725" s="18"/>
      <c r="EX725" s="18"/>
      <c r="EY725" s="18"/>
      <c r="EZ725" s="18"/>
      <c r="FA725" s="18"/>
      <c r="FB725" s="18"/>
      <c r="FC725" s="18"/>
      <c r="FD725" s="18"/>
      <c r="FE725" s="18"/>
      <c r="FF725" s="18"/>
      <c r="FG725" s="18"/>
      <c r="FH725" s="18"/>
      <c r="FI725" s="18"/>
      <c r="FJ725" s="18"/>
      <c r="FK725" s="18"/>
      <c r="FL725" s="18"/>
      <c r="FM725" s="18"/>
      <c r="FN725" s="18"/>
      <c r="FO725" s="18"/>
      <c r="FP725" s="18"/>
      <c r="FQ725" s="18"/>
      <c r="FR725" s="18"/>
      <c r="FS725" s="18"/>
      <c r="FT725" s="18"/>
      <c r="FU725" s="18"/>
      <c r="FV725" s="18"/>
      <c r="FW725" s="18"/>
      <c r="FX725" s="18"/>
      <c r="FY725" s="18"/>
      <c r="FZ725" s="18"/>
    </row>
    <row r="726" spans="1:182" ht="15">
      <c r="A726" s="18"/>
      <c r="B726" s="18"/>
      <c r="C726" s="18"/>
      <c r="D726" s="245"/>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c r="AY726" s="18"/>
      <c r="AZ726" s="18"/>
      <c r="BA726" s="18"/>
      <c r="BB726" s="18"/>
      <c r="BC726" s="18"/>
      <c r="BD726" s="18"/>
      <c r="BE726" s="18"/>
      <c r="BF726" s="18"/>
      <c r="BG726" s="18"/>
      <c r="BH726" s="18"/>
      <c r="BI726" s="18"/>
      <c r="BJ726" s="18"/>
      <c r="BK726" s="18"/>
      <c r="BL726" s="18"/>
      <c r="BM726" s="18"/>
      <c r="BN726" s="18"/>
      <c r="BO726" s="18"/>
      <c r="BP726" s="18"/>
      <c r="BQ726" s="18"/>
      <c r="BR726" s="18"/>
      <c r="BS726" s="18"/>
      <c r="BT726" s="18"/>
      <c r="BU726" s="18"/>
      <c r="BV726" s="18"/>
      <c r="BW726" s="18"/>
      <c r="BX726" s="18"/>
      <c r="BY726" s="18"/>
      <c r="BZ726" s="18"/>
      <c r="CA726" s="18"/>
      <c r="CB726" s="18"/>
      <c r="CC726" s="18"/>
      <c r="CD726" s="18"/>
      <c r="CE726" s="18"/>
      <c r="CF726" s="18"/>
      <c r="CG726" s="18"/>
      <c r="CH726" s="18"/>
      <c r="CI726" s="18"/>
      <c r="CJ726" s="18"/>
      <c r="CK726" s="18"/>
      <c r="CL726" s="18"/>
      <c r="CM726" s="18"/>
      <c r="CN726" s="18"/>
      <c r="CO726" s="18"/>
      <c r="CP726" s="18"/>
      <c r="CQ726" s="18"/>
      <c r="CR726" s="18"/>
      <c r="CS726" s="18"/>
      <c r="CT726" s="18"/>
      <c r="CU726" s="18"/>
      <c r="CV726" s="18"/>
      <c r="CW726" s="18"/>
      <c r="CX726" s="18"/>
      <c r="CY726" s="18"/>
      <c r="CZ726" s="18"/>
      <c r="DA726" s="18"/>
      <c r="DB726" s="18"/>
      <c r="DC726" s="18"/>
      <c r="DD726" s="18"/>
      <c r="DE726" s="18"/>
      <c r="DF726" s="18"/>
      <c r="DG726" s="18"/>
      <c r="DH726" s="18"/>
      <c r="DI726" s="18"/>
      <c r="DJ726" s="18"/>
      <c r="DK726" s="18"/>
      <c r="DL726" s="18"/>
      <c r="DM726" s="18"/>
      <c r="DN726" s="18"/>
      <c r="DO726" s="18"/>
      <c r="DP726" s="18"/>
      <c r="DQ726" s="18"/>
      <c r="DR726" s="18"/>
      <c r="DS726" s="18"/>
      <c r="DT726" s="18"/>
      <c r="DU726" s="18"/>
      <c r="DV726" s="18"/>
      <c r="DW726" s="18"/>
      <c r="DX726" s="18"/>
      <c r="DY726" s="18"/>
      <c r="DZ726" s="18"/>
      <c r="EA726" s="18"/>
      <c r="EB726" s="18"/>
      <c r="EC726" s="18"/>
      <c r="ED726" s="18"/>
      <c r="EE726" s="18"/>
      <c r="EF726" s="18"/>
      <c r="EG726" s="18"/>
      <c r="EH726" s="18"/>
      <c r="EI726" s="18"/>
      <c r="EJ726" s="18"/>
      <c r="EK726" s="18"/>
      <c r="EL726" s="18"/>
      <c r="EM726" s="18"/>
      <c r="EN726" s="18"/>
      <c r="EO726" s="18"/>
      <c r="EP726" s="18"/>
      <c r="EQ726" s="18"/>
      <c r="ER726" s="18"/>
      <c r="ES726" s="18"/>
      <c r="ET726" s="18"/>
      <c r="EU726" s="18"/>
      <c r="EV726" s="18"/>
      <c r="EW726" s="18"/>
      <c r="EX726" s="18"/>
      <c r="EY726" s="18"/>
      <c r="EZ726" s="18"/>
      <c r="FA726" s="18"/>
      <c r="FB726" s="18"/>
      <c r="FC726" s="18"/>
      <c r="FD726" s="18"/>
      <c r="FE726" s="18"/>
      <c r="FF726" s="18"/>
      <c r="FG726" s="18"/>
      <c r="FH726" s="18"/>
      <c r="FI726" s="18"/>
      <c r="FJ726" s="18"/>
      <c r="FK726" s="18"/>
      <c r="FL726" s="18"/>
      <c r="FM726" s="18"/>
      <c r="FN726" s="18"/>
      <c r="FO726" s="18"/>
      <c r="FP726" s="18"/>
      <c r="FQ726" s="18"/>
      <c r="FR726" s="18"/>
      <c r="FS726" s="18"/>
      <c r="FT726" s="18"/>
      <c r="FU726" s="18"/>
      <c r="FV726" s="18"/>
      <c r="FW726" s="18"/>
      <c r="FX726" s="18"/>
      <c r="FY726" s="18"/>
      <c r="FZ726" s="18"/>
    </row>
    <row r="727" spans="1:182" ht="15">
      <c r="A727" s="18"/>
      <c r="B727" s="18"/>
      <c r="C727" s="18"/>
      <c r="D727" s="245"/>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c r="AV727" s="18"/>
      <c r="AW727" s="18"/>
      <c r="AX727" s="18"/>
      <c r="AY727" s="18"/>
      <c r="AZ727" s="18"/>
      <c r="BA727" s="18"/>
      <c r="BB727" s="18"/>
      <c r="BC727" s="18"/>
      <c r="BD727" s="18"/>
      <c r="BE727" s="18"/>
      <c r="BF727" s="18"/>
      <c r="BG727" s="18"/>
      <c r="BH727" s="18"/>
      <c r="BI727" s="18"/>
      <c r="BJ727" s="18"/>
      <c r="BK727" s="18"/>
      <c r="BL727" s="18"/>
      <c r="BM727" s="18"/>
      <c r="BN727" s="18"/>
      <c r="BO727" s="18"/>
      <c r="BP727" s="18"/>
      <c r="BQ727" s="18"/>
      <c r="BR727" s="18"/>
      <c r="BS727" s="18"/>
      <c r="BT727" s="18"/>
      <c r="BU727" s="18"/>
      <c r="BV727" s="18"/>
      <c r="BW727" s="18"/>
      <c r="BX727" s="18"/>
      <c r="BY727" s="18"/>
      <c r="BZ727" s="18"/>
      <c r="CA727" s="18"/>
      <c r="CB727" s="18"/>
      <c r="CC727" s="18"/>
      <c r="CD727" s="18"/>
      <c r="CE727" s="18"/>
      <c r="CF727" s="18"/>
      <c r="CG727" s="18"/>
      <c r="CH727" s="18"/>
      <c r="CI727" s="18"/>
      <c r="CJ727" s="18"/>
      <c r="CK727" s="18"/>
      <c r="CL727" s="18"/>
      <c r="CM727" s="18"/>
      <c r="CN727" s="18"/>
      <c r="CO727" s="18"/>
      <c r="CP727" s="18"/>
      <c r="CQ727" s="18"/>
      <c r="CR727" s="18"/>
      <c r="CS727" s="18"/>
      <c r="CT727" s="18"/>
      <c r="CU727" s="18"/>
      <c r="CV727" s="18"/>
      <c r="CW727" s="18"/>
      <c r="CX727" s="18"/>
      <c r="CY727" s="18"/>
      <c r="CZ727" s="18"/>
      <c r="DA727" s="18"/>
      <c r="DB727" s="18"/>
      <c r="DC727" s="18"/>
      <c r="DD727" s="18"/>
      <c r="DE727" s="18"/>
      <c r="DF727" s="18"/>
      <c r="DG727" s="18"/>
      <c r="DH727" s="18"/>
      <c r="DI727" s="18"/>
      <c r="DJ727" s="18"/>
      <c r="DK727" s="18"/>
      <c r="DL727" s="18"/>
      <c r="DM727" s="18"/>
      <c r="DN727" s="18"/>
      <c r="DO727" s="18"/>
      <c r="DP727" s="18"/>
      <c r="DQ727" s="18"/>
      <c r="DR727" s="18"/>
      <c r="DS727" s="18"/>
      <c r="DT727" s="18"/>
      <c r="DU727" s="18"/>
      <c r="DV727" s="18"/>
      <c r="DW727" s="18"/>
      <c r="DX727" s="18"/>
      <c r="DY727" s="18"/>
      <c r="DZ727" s="18"/>
      <c r="EA727" s="18"/>
      <c r="EB727" s="18"/>
      <c r="EC727" s="18"/>
      <c r="ED727" s="18"/>
      <c r="EE727" s="18"/>
      <c r="EF727" s="18"/>
      <c r="EG727" s="18"/>
      <c r="EH727" s="18"/>
      <c r="EI727" s="18"/>
      <c r="EJ727" s="18"/>
      <c r="EK727" s="18"/>
      <c r="EL727" s="18"/>
      <c r="EM727" s="18"/>
      <c r="EN727" s="18"/>
      <c r="EO727" s="18"/>
      <c r="EP727" s="18"/>
      <c r="EQ727" s="18"/>
      <c r="ER727" s="18"/>
      <c r="ES727" s="18"/>
      <c r="ET727" s="18"/>
      <c r="EU727" s="18"/>
      <c r="EV727" s="18"/>
      <c r="EW727" s="18"/>
      <c r="EX727" s="18"/>
      <c r="EY727" s="18"/>
      <c r="EZ727" s="18"/>
      <c r="FA727" s="18"/>
      <c r="FB727" s="18"/>
      <c r="FC727" s="18"/>
      <c r="FD727" s="18"/>
      <c r="FE727" s="18"/>
      <c r="FF727" s="18"/>
      <c r="FG727" s="18"/>
      <c r="FH727" s="18"/>
      <c r="FI727" s="18"/>
      <c r="FJ727" s="18"/>
      <c r="FK727" s="18"/>
      <c r="FL727" s="18"/>
      <c r="FM727" s="18"/>
      <c r="FN727" s="18"/>
      <c r="FO727" s="18"/>
      <c r="FP727" s="18"/>
      <c r="FQ727" s="18"/>
      <c r="FR727" s="18"/>
      <c r="FS727" s="18"/>
      <c r="FT727" s="18"/>
      <c r="FU727" s="18"/>
      <c r="FV727" s="18"/>
      <c r="FW727" s="18"/>
      <c r="FX727" s="18"/>
      <c r="FY727" s="18"/>
      <c r="FZ727" s="18"/>
    </row>
    <row r="728" spans="1:182" ht="15">
      <c r="A728" s="18"/>
      <c r="B728" s="18"/>
      <c r="C728" s="18"/>
      <c r="D728" s="245"/>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c r="AY728" s="18"/>
      <c r="AZ728" s="18"/>
      <c r="BA728" s="18"/>
      <c r="BB728" s="18"/>
      <c r="BC728" s="18"/>
      <c r="BD728" s="18"/>
      <c r="BE728" s="18"/>
      <c r="BF728" s="18"/>
      <c r="BG728" s="18"/>
      <c r="BH728" s="18"/>
      <c r="BI728" s="18"/>
      <c r="BJ728" s="18"/>
      <c r="BK728" s="18"/>
      <c r="BL728" s="18"/>
      <c r="BM728" s="18"/>
      <c r="BN728" s="18"/>
      <c r="BO728" s="18"/>
      <c r="BP728" s="18"/>
      <c r="BQ728" s="18"/>
      <c r="BR728" s="18"/>
      <c r="BS728" s="18"/>
      <c r="BT728" s="18"/>
      <c r="BU728" s="18"/>
      <c r="BV728" s="18"/>
      <c r="BW728" s="18"/>
      <c r="BX728" s="18"/>
      <c r="BY728" s="18"/>
      <c r="BZ728" s="18"/>
      <c r="CA728" s="18"/>
      <c r="CB728" s="18"/>
      <c r="CC728" s="18"/>
      <c r="CD728" s="18"/>
      <c r="CE728" s="18"/>
      <c r="CF728" s="18"/>
      <c r="CG728" s="18"/>
      <c r="CH728" s="18"/>
      <c r="CI728" s="18"/>
      <c r="CJ728" s="18"/>
      <c r="CK728" s="18"/>
      <c r="CL728" s="18"/>
      <c r="CM728" s="18"/>
      <c r="CN728" s="18"/>
      <c r="CO728" s="18"/>
      <c r="CP728" s="18"/>
      <c r="CQ728" s="18"/>
      <c r="CR728" s="18"/>
      <c r="CS728" s="18"/>
      <c r="CT728" s="18"/>
      <c r="CU728" s="18"/>
      <c r="CV728" s="18"/>
      <c r="CW728" s="18"/>
      <c r="CX728" s="18"/>
      <c r="CY728" s="18"/>
      <c r="CZ728" s="18"/>
      <c r="DA728" s="18"/>
      <c r="DB728" s="18"/>
      <c r="DC728" s="18"/>
      <c r="DD728" s="18"/>
      <c r="DE728" s="18"/>
      <c r="DF728" s="18"/>
      <c r="DG728" s="18"/>
      <c r="DH728" s="18"/>
      <c r="DI728" s="18"/>
      <c r="DJ728" s="18"/>
      <c r="DK728" s="18"/>
      <c r="DL728" s="18"/>
      <c r="DM728" s="18"/>
      <c r="DN728" s="18"/>
      <c r="DO728" s="18"/>
      <c r="DP728" s="18"/>
      <c r="DQ728" s="18"/>
      <c r="DR728" s="18"/>
      <c r="DS728" s="18"/>
      <c r="DT728" s="18"/>
      <c r="DU728" s="18"/>
      <c r="DV728" s="18"/>
      <c r="DW728" s="18"/>
      <c r="DX728" s="18"/>
      <c r="DY728" s="18"/>
      <c r="DZ728" s="18"/>
      <c r="EA728" s="18"/>
      <c r="EB728" s="18"/>
      <c r="EC728" s="18"/>
      <c r="ED728" s="18"/>
      <c r="EE728" s="18"/>
      <c r="EF728" s="18"/>
      <c r="EG728" s="18"/>
      <c r="EH728" s="18"/>
      <c r="EI728" s="18"/>
      <c r="EJ728" s="18"/>
      <c r="EK728" s="18"/>
      <c r="EL728" s="18"/>
      <c r="EM728" s="18"/>
      <c r="EN728" s="18"/>
      <c r="EO728" s="18"/>
      <c r="EP728" s="18"/>
      <c r="EQ728" s="18"/>
      <c r="ER728" s="18"/>
      <c r="ES728" s="18"/>
      <c r="ET728" s="18"/>
      <c r="EU728" s="18"/>
      <c r="EV728" s="18"/>
      <c r="EW728" s="18"/>
      <c r="EX728" s="18"/>
      <c r="EY728" s="18"/>
      <c r="EZ728" s="18"/>
      <c r="FA728" s="18"/>
      <c r="FB728" s="18"/>
      <c r="FC728" s="18"/>
      <c r="FD728" s="18"/>
      <c r="FE728" s="18"/>
      <c r="FF728" s="18"/>
      <c r="FG728" s="18"/>
      <c r="FH728" s="18"/>
      <c r="FI728" s="18"/>
      <c r="FJ728" s="18"/>
      <c r="FK728" s="18"/>
      <c r="FL728" s="18"/>
      <c r="FM728" s="18"/>
      <c r="FN728" s="18"/>
      <c r="FO728" s="18"/>
      <c r="FP728" s="18"/>
      <c r="FQ728" s="18"/>
      <c r="FR728" s="18"/>
      <c r="FS728" s="18"/>
      <c r="FT728" s="18"/>
      <c r="FU728" s="18"/>
      <c r="FV728" s="18"/>
      <c r="FW728" s="18"/>
      <c r="FX728" s="18"/>
      <c r="FY728" s="18"/>
      <c r="FZ728" s="18"/>
    </row>
    <row r="729" spans="1:182" ht="15">
      <c r="A729" s="18"/>
      <c r="B729" s="18"/>
      <c r="C729" s="18"/>
      <c r="D729" s="245"/>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c r="AV729" s="18"/>
      <c r="AW729" s="18"/>
      <c r="AX729" s="18"/>
      <c r="AY729" s="18"/>
      <c r="AZ729" s="18"/>
      <c r="BA729" s="18"/>
      <c r="BB729" s="18"/>
      <c r="BC729" s="18"/>
      <c r="BD729" s="18"/>
      <c r="BE729" s="18"/>
      <c r="BF729" s="18"/>
      <c r="BG729" s="18"/>
      <c r="BH729" s="18"/>
      <c r="BI729" s="18"/>
      <c r="BJ729" s="18"/>
      <c r="BK729" s="18"/>
      <c r="BL729" s="18"/>
      <c r="BM729" s="18"/>
      <c r="BN729" s="18"/>
      <c r="BO729" s="18"/>
      <c r="BP729" s="18"/>
      <c r="BQ729" s="18"/>
      <c r="BR729" s="18"/>
      <c r="BS729" s="18"/>
      <c r="BT729" s="18"/>
      <c r="BU729" s="18"/>
      <c r="BV729" s="18"/>
      <c r="BW729" s="18"/>
      <c r="BX729" s="18"/>
      <c r="BY729" s="18"/>
      <c r="BZ729" s="18"/>
      <c r="CA729" s="18"/>
      <c r="CB729" s="18"/>
      <c r="CC729" s="18"/>
      <c r="CD729" s="18"/>
      <c r="CE729" s="18"/>
      <c r="CF729" s="18"/>
      <c r="CG729" s="18"/>
      <c r="CH729" s="18"/>
      <c r="CI729" s="18"/>
      <c r="CJ729" s="18"/>
      <c r="CK729" s="18"/>
      <c r="CL729" s="18"/>
      <c r="CM729" s="18"/>
      <c r="CN729" s="18"/>
      <c r="CO729" s="18"/>
      <c r="CP729" s="18"/>
      <c r="CQ729" s="18"/>
      <c r="CR729" s="18"/>
      <c r="CS729" s="18"/>
      <c r="CT729" s="18"/>
      <c r="CU729" s="18"/>
      <c r="CV729" s="18"/>
      <c r="CW729" s="18"/>
      <c r="CX729" s="18"/>
      <c r="CY729" s="18"/>
      <c r="CZ729" s="18"/>
      <c r="DA729" s="18"/>
      <c r="DB729" s="18"/>
      <c r="DC729" s="18"/>
      <c r="DD729" s="18"/>
      <c r="DE729" s="18"/>
      <c r="DF729" s="18"/>
      <c r="DG729" s="18"/>
      <c r="DH729" s="18"/>
      <c r="DI729" s="18"/>
      <c r="DJ729" s="18"/>
      <c r="DK729" s="18"/>
      <c r="DL729" s="18"/>
      <c r="DM729" s="18"/>
      <c r="DN729" s="18"/>
      <c r="DO729" s="18"/>
      <c r="DP729" s="18"/>
      <c r="DQ729" s="18"/>
      <c r="DR729" s="18"/>
      <c r="DS729" s="18"/>
      <c r="DT729" s="18"/>
      <c r="DU729" s="18"/>
      <c r="DV729" s="18"/>
      <c r="DW729" s="18"/>
      <c r="DX729" s="18"/>
      <c r="DY729" s="18"/>
      <c r="DZ729" s="18"/>
      <c r="EA729" s="18"/>
      <c r="EB729" s="18"/>
      <c r="EC729" s="18"/>
      <c r="ED729" s="18"/>
      <c r="EE729" s="18"/>
      <c r="EF729" s="18"/>
      <c r="EG729" s="18"/>
      <c r="EH729" s="18"/>
      <c r="EI729" s="18"/>
      <c r="EJ729" s="18"/>
      <c r="EK729" s="18"/>
      <c r="EL729" s="18"/>
      <c r="EM729" s="18"/>
      <c r="EN729" s="18"/>
      <c r="EO729" s="18"/>
      <c r="EP729" s="18"/>
      <c r="EQ729" s="18"/>
      <c r="ER729" s="18"/>
      <c r="ES729" s="18"/>
      <c r="ET729" s="18"/>
      <c r="EU729" s="18"/>
      <c r="EV729" s="18"/>
      <c r="EW729" s="18"/>
      <c r="EX729" s="18"/>
      <c r="EY729" s="18"/>
      <c r="EZ729" s="18"/>
      <c r="FA729" s="18"/>
      <c r="FB729" s="18"/>
      <c r="FC729" s="18"/>
      <c r="FD729" s="18"/>
      <c r="FE729" s="18"/>
      <c r="FF729" s="18"/>
      <c r="FG729" s="18"/>
      <c r="FH729" s="18"/>
      <c r="FI729" s="18"/>
      <c r="FJ729" s="18"/>
      <c r="FK729" s="18"/>
      <c r="FL729" s="18"/>
      <c r="FM729" s="18"/>
      <c r="FN729" s="18"/>
      <c r="FO729" s="18"/>
      <c r="FP729" s="18"/>
      <c r="FQ729" s="18"/>
      <c r="FR729" s="18"/>
      <c r="FS729" s="18"/>
      <c r="FT729" s="18"/>
      <c r="FU729" s="18"/>
      <c r="FV729" s="18"/>
      <c r="FW729" s="18"/>
      <c r="FX729" s="18"/>
      <c r="FY729" s="18"/>
      <c r="FZ729" s="18"/>
    </row>
    <row r="730" spans="1:182" ht="15">
      <c r="A730" s="18"/>
      <c r="B730" s="18"/>
      <c r="C730" s="18"/>
      <c r="D730" s="245"/>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c r="CA730" s="18"/>
      <c r="CB730" s="18"/>
      <c r="CC730" s="18"/>
      <c r="CD730" s="18"/>
      <c r="CE730" s="18"/>
      <c r="CF730" s="18"/>
      <c r="CG730" s="18"/>
      <c r="CH730" s="18"/>
      <c r="CI730" s="18"/>
      <c r="CJ730" s="18"/>
      <c r="CK730" s="18"/>
      <c r="CL730" s="18"/>
      <c r="CM730" s="18"/>
      <c r="CN730" s="18"/>
      <c r="CO730" s="18"/>
      <c r="CP730" s="18"/>
      <c r="CQ730" s="18"/>
      <c r="CR730" s="18"/>
      <c r="CS730" s="18"/>
      <c r="CT730" s="18"/>
      <c r="CU730" s="18"/>
      <c r="CV730" s="18"/>
      <c r="CW730" s="18"/>
      <c r="CX730" s="18"/>
      <c r="CY730" s="18"/>
      <c r="CZ730" s="18"/>
      <c r="DA730" s="18"/>
      <c r="DB730" s="18"/>
      <c r="DC730" s="18"/>
      <c r="DD730" s="18"/>
      <c r="DE730" s="18"/>
      <c r="DF730" s="18"/>
      <c r="DG730" s="18"/>
      <c r="DH730" s="18"/>
      <c r="DI730" s="18"/>
      <c r="DJ730" s="18"/>
      <c r="DK730" s="18"/>
      <c r="DL730" s="18"/>
      <c r="DM730" s="18"/>
      <c r="DN730" s="18"/>
      <c r="DO730" s="18"/>
      <c r="DP730" s="18"/>
      <c r="DQ730" s="18"/>
      <c r="DR730" s="18"/>
      <c r="DS730" s="18"/>
      <c r="DT730" s="18"/>
      <c r="DU730" s="18"/>
      <c r="DV730" s="18"/>
      <c r="DW730" s="18"/>
      <c r="DX730" s="18"/>
      <c r="DY730" s="18"/>
      <c r="DZ730" s="18"/>
      <c r="EA730" s="18"/>
      <c r="EB730" s="18"/>
      <c r="EC730" s="18"/>
      <c r="ED730" s="18"/>
      <c r="EE730" s="18"/>
      <c r="EF730" s="18"/>
      <c r="EG730" s="18"/>
      <c r="EH730" s="18"/>
      <c r="EI730" s="18"/>
      <c r="EJ730" s="18"/>
      <c r="EK730" s="18"/>
      <c r="EL730" s="18"/>
      <c r="EM730" s="18"/>
      <c r="EN730" s="18"/>
      <c r="EO730" s="18"/>
      <c r="EP730" s="18"/>
      <c r="EQ730" s="18"/>
      <c r="ER730" s="18"/>
      <c r="ES730" s="18"/>
      <c r="ET730" s="18"/>
      <c r="EU730" s="18"/>
      <c r="EV730" s="18"/>
      <c r="EW730" s="18"/>
      <c r="EX730" s="18"/>
      <c r="EY730" s="18"/>
      <c r="EZ730" s="18"/>
      <c r="FA730" s="18"/>
      <c r="FB730" s="18"/>
      <c r="FC730" s="18"/>
      <c r="FD730" s="18"/>
      <c r="FE730" s="18"/>
      <c r="FF730" s="18"/>
      <c r="FG730" s="18"/>
      <c r="FH730" s="18"/>
      <c r="FI730" s="18"/>
      <c r="FJ730" s="18"/>
      <c r="FK730" s="18"/>
      <c r="FL730" s="18"/>
      <c r="FM730" s="18"/>
      <c r="FN730" s="18"/>
      <c r="FO730" s="18"/>
      <c r="FP730" s="18"/>
      <c r="FQ730" s="18"/>
      <c r="FR730" s="18"/>
      <c r="FS730" s="18"/>
      <c r="FT730" s="18"/>
      <c r="FU730" s="18"/>
      <c r="FV730" s="18"/>
      <c r="FW730" s="18"/>
      <c r="FX730" s="18"/>
      <c r="FY730" s="18"/>
      <c r="FZ730" s="18"/>
    </row>
    <row r="731" spans="1:182" ht="15">
      <c r="A731" s="18"/>
      <c r="B731" s="18"/>
      <c r="C731" s="18"/>
      <c r="D731" s="245"/>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c r="AY731" s="18"/>
      <c r="AZ731" s="18"/>
      <c r="BA731" s="18"/>
      <c r="BB731" s="18"/>
      <c r="BC731" s="18"/>
      <c r="BD731" s="18"/>
      <c r="BE731" s="18"/>
      <c r="BF731" s="18"/>
      <c r="BG731" s="18"/>
      <c r="BH731" s="18"/>
      <c r="BI731" s="18"/>
      <c r="BJ731" s="18"/>
      <c r="BK731" s="18"/>
      <c r="BL731" s="18"/>
      <c r="BM731" s="18"/>
      <c r="BN731" s="18"/>
      <c r="BO731" s="18"/>
      <c r="BP731" s="18"/>
      <c r="BQ731" s="18"/>
      <c r="BR731" s="18"/>
      <c r="BS731" s="18"/>
      <c r="BT731" s="18"/>
      <c r="BU731" s="18"/>
      <c r="BV731" s="18"/>
      <c r="BW731" s="18"/>
      <c r="BX731" s="18"/>
      <c r="BY731" s="18"/>
      <c r="BZ731" s="18"/>
      <c r="CA731" s="18"/>
      <c r="CB731" s="18"/>
      <c r="CC731" s="18"/>
      <c r="CD731" s="18"/>
      <c r="CE731" s="18"/>
      <c r="CF731" s="18"/>
      <c r="CG731" s="18"/>
      <c r="CH731" s="18"/>
      <c r="CI731" s="18"/>
      <c r="CJ731" s="18"/>
      <c r="CK731" s="18"/>
      <c r="CL731" s="18"/>
      <c r="CM731" s="18"/>
      <c r="CN731" s="18"/>
      <c r="CO731" s="18"/>
      <c r="CP731" s="18"/>
      <c r="CQ731" s="18"/>
      <c r="CR731" s="18"/>
      <c r="CS731" s="18"/>
      <c r="CT731" s="18"/>
      <c r="CU731" s="18"/>
      <c r="CV731" s="18"/>
      <c r="CW731" s="18"/>
      <c r="CX731" s="18"/>
      <c r="CY731" s="18"/>
      <c r="CZ731" s="18"/>
      <c r="DA731" s="18"/>
      <c r="DB731" s="18"/>
      <c r="DC731" s="18"/>
      <c r="DD731" s="18"/>
      <c r="DE731" s="18"/>
      <c r="DF731" s="18"/>
      <c r="DG731" s="18"/>
      <c r="DH731" s="18"/>
      <c r="DI731" s="18"/>
      <c r="DJ731" s="18"/>
      <c r="DK731" s="18"/>
      <c r="DL731" s="18"/>
      <c r="DM731" s="18"/>
      <c r="DN731" s="18"/>
      <c r="DO731" s="18"/>
      <c r="DP731" s="18"/>
      <c r="DQ731" s="18"/>
      <c r="DR731" s="18"/>
      <c r="DS731" s="18"/>
      <c r="DT731" s="18"/>
      <c r="DU731" s="18"/>
      <c r="DV731" s="18"/>
      <c r="DW731" s="18"/>
      <c r="DX731" s="18"/>
      <c r="DY731" s="18"/>
      <c r="DZ731" s="18"/>
      <c r="EA731" s="18"/>
      <c r="EB731" s="18"/>
      <c r="EC731" s="18"/>
      <c r="ED731" s="18"/>
      <c r="EE731" s="18"/>
      <c r="EF731" s="18"/>
      <c r="EG731" s="18"/>
      <c r="EH731" s="18"/>
      <c r="EI731" s="18"/>
      <c r="EJ731" s="18"/>
      <c r="EK731" s="18"/>
      <c r="EL731" s="18"/>
      <c r="EM731" s="18"/>
      <c r="EN731" s="18"/>
      <c r="EO731" s="18"/>
      <c r="EP731" s="18"/>
      <c r="EQ731" s="18"/>
      <c r="ER731" s="18"/>
      <c r="ES731" s="18"/>
      <c r="ET731" s="18"/>
      <c r="EU731" s="18"/>
      <c r="EV731" s="18"/>
      <c r="EW731" s="18"/>
      <c r="EX731" s="18"/>
      <c r="EY731" s="18"/>
      <c r="EZ731" s="18"/>
      <c r="FA731" s="18"/>
      <c r="FB731" s="18"/>
      <c r="FC731" s="18"/>
      <c r="FD731" s="18"/>
      <c r="FE731" s="18"/>
      <c r="FF731" s="18"/>
      <c r="FG731" s="18"/>
      <c r="FH731" s="18"/>
      <c r="FI731" s="18"/>
      <c r="FJ731" s="18"/>
      <c r="FK731" s="18"/>
      <c r="FL731" s="18"/>
      <c r="FM731" s="18"/>
      <c r="FN731" s="18"/>
      <c r="FO731" s="18"/>
      <c r="FP731" s="18"/>
      <c r="FQ731" s="18"/>
      <c r="FR731" s="18"/>
      <c r="FS731" s="18"/>
      <c r="FT731" s="18"/>
      <c r="FU731" s="18"/>
      <c r="FV731" s="18"/>
      <c r="FW731" s="18"/>
      <c r="FX731" s="18"/>
      <c r="FY731" s="18"/>
      <c r="FZ731" s="18"/>
    </row>
    <row r="732" spans="1:182" ht="15">
      <c r="A732" s="18"/>
      <c r="B732" s="18"/>
      <c r="C732" s="18"/>
      <c r="D732" s="245"/>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c r="AY732" s="18"/>
      <c r="AZ732" s="18"/>
      <c r="BA732" s="18"/>
      <c r="BB732" s="18"/>
      <c r="BC732" s="18"/>
      <c r="BD732" s="18"/>
      <c r="BE732" s="18"/>
      <c r="BF732" s="18"/>
      <c r="BG732" s="18"/>
      <c r="BH732" s="18"/>
      <c r="BI732" s="18"/>
      <c r="BJ732" s="18"/>
      <c r="BK732" s="18"/>
      <c r="BL732" s="18"/>
      <c r="BM732" s="18"/>
      <c r="BN732" s="18"/>
      <c r="BO732" s="18"/>
      <c r="BP732" s="18"/>
      <c r="BQ732" s="18"/>
      <c r="BR732" s="18"/>
      <c r="BS732" s="18"/>
      <c r="BT732" s="18"/>
      <c r="BU732" s="18"/>
      <c r="BV732" s="18"/>
      <c r="BW732" s="18"/>
      <c r="BX732" s="18"/>
      <c r="BY732" s="18"/>
      <c r="BZ732" s="18"/>
      <c r="CA732" s="18"/>
      <c r="CB732" s="18"/>
      <c r="CC732" s="18"/>
      <c r="CD732" s="18"/>
      <c r="CE732" s="18"/>
      <c r="CF732" s="18"/>
      <c r="CG732" s="18"/>
      <c r="CH732" s="18"/>
      <c r="CI732" s="18"/>
      <c r="CJ732" s="18"/>
      <c r="CK732" s="18"/>
      <c r="CL732" s="18"/>
      <c r="CM732" s="18"/>
      <c r="CN732" s="18"/>
      <c r="CO732" s="18"/>
      <c r="CP732" s="18"/>
      <c r="CQ732" s="18"/>
      <c r="CR732" s="18"/>
      <c r="CS732" s="18"/>
      <c r="CT732" s="18"/>
      <c r="CU732" s="18"/>
      <c r="CV732" s="18"/>
      <c r="CW732" s="18"/>
      <c r="CX732" s="18"/>
      <c r="CY732" s="18"/>
      <c r="CZ732" s="18"/>
      <c r="DA732" s="18"/>
      <c r="DB732" s="18"/>
      <c r="DC732" s="18"/>
      <c r="DD732" s="18"/>
      <c r="DE732" s="18"/>
      <c r="DF732" s="18"/>
      <c r="DG732" s="18"/>
      <c r="DH732" s="18"/>
      <c r="DI732" s="18"/>
      <c r="DJ732" s="18"/>
      <c r="DK732" s="18"/>
      <c r="DL732" s="18"/>
      <c r="DM732" s="18"/>
      <c r="DN732" s="18"/>
      <c r="DO732" s="18"/>
      <c r="DP732" s="18"/>
      <c r="DQ732" s="18"/>
      <c r="DR732" s="18"/>
      <c r="DS732" s="18"/>
      <c r="DT732" s="18"/>
      <c r="DU732" s="18"/>
      <c r="DV732" s="18"/>
      <c r="DW732" s="18"/>
      <c r="DX732" s="18"/>
      <c r="DY732" s="18"/>
      <c r="DZ732" s="18"/>
      <c r="EA732" s="18"/>
      <c r="EB732" s="18"/>
      <c r="EC732" s="18"/>
      <c r="ED732" s="18"/>
      <c r="EE732" s="18"/>
      <c r="EF732" s="18"/>
      <c r="EG732" s="18"/>
      <c r="EH732" s="18"/>
      <c r="EI732" s="18"/>
      <c r="EJ732" s="18"/>
      <c r="EK732" s="18"/>
      <c r="EL732" s="18"/>
      <c r="EM732" s="18"/>
      <c r="EN732" s="18"/>
      <c r="EO732" s="18"/>
      <c r="EP732" s="18"/>
      <c r="EQ732" s="18"/>
      <c r="ER732" s="18"/>
      <c r="ES732" s="18"/>
      <c r="ET732" s="18"/>
      <c r="EU732" s="18"/>
      <c r="EV732" s="18"/>
      <c r="EW732" s="18"/>
      <c r="EX732" s="18"/>
      <c r="EY732" s="18"/>
      <c r="EZ732" s="18"/>
      <c r="FA732" s="18"/>
      <c r="FB732" s="18"/>
      <c r="FC732" s="18"/>
      <c r="FD732" s="18"/>
      <c r="FE732" s="18"/>
      <c r="FF732" s="18"/>
      <c r="FG732" s="18"/>
      <c r="FH732" s="18"/>
      <c r="FI732" s="18"/>
      <c r="FJ732" s="18"/>
      <c r="FK732" s="18"/>
      <c r="FL732" s="18"/>
      <c r="FM732" s="18"/>
      <c r="FN732" s="18"/>
      <c r="FO732" s="18"/>
      <c r="FP732" s="18"/>
      <c r="FQ732" s="18"/>
      <c r="FR732" s="18"/>
      <c r="FS732" s="18"/>
      <c r="FT732" s="18"/>
      <c r="FU732" s="18"/>
      <c r="FV732" s="18"/>
      <c r="FW732" s="18"/>
      <c r="FX732" s="18"/>
      <c r="FY732" s="18"/>
      <c r="FZ732" s="18"/>
    </row>
    <row r="733" spans="1:182" ht="15">
      <c r="A733" s="18"/>
      <c r="B733" s="18"/>
      <c r="C733" s="18"/>
      <c r="D733" s="245"/>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c r="AY733" s="18"/>
      <c r="AZ733" s="18"/>
      <c r="BA733" s="18"/>
      <c r="BB733" s="18"/>
      <c r="BC733" s="18"/>
      <c r="BD733" s="18"/>
      <c r="BE733" s="18"/>
      <c r="BF733" s="18"/>
      <c r="BG733" s="18"/>
      <c r="BH733" s="18"/>
      <c r="BI733" s="18"/>
      <c r="BJ733" s="18"/>
      <c r="BK733" s="18"/>
      <c r="BL733" s="18"/>
      <c r="BM733" s="18"/>
      <c r="BN733" s="18"/>
      <c r="BO733" s="18"/>
      <c r="BP733" s="18"/>
      <c r="BQ733" s="18"/>
      <c r="BR733" s="18"/>
      <c r="BS733" s="18"/>
      <c r="BT733" s="18"/>
      <c r="BU733" s="18"/>
      <c r="BV733" s="18"/>
      <c r="BW733" s="18"/>
      <c r="BX733" s="18"/>
      <c r="BY733" s="18"/>
      <c r="BZ733" s="18"/>
      <c r="CA733" s="18"/>
      <c r="CB733" s="18"/>
      <c r="CC733" s="18"/>
      <c r="CD733" s="18"/>
      <c r="CE733" s="18"/>
      <c r="CF733" s="18"/>
      <c r="CG733" s="18"/>
      <c r="CH733" s="18"/>
      <c r="CI733" s="18"/>
      <c r="CJ733" s="18"/>
      <c r="CK733" s="18"/>
      <c r="CL733" s="18"/>
      <c r="CM733" s="18"/>
      <c r="CN733" s="18"/>
      <c r="CO733" s="18"/>
      <c r="CP733" s="18"/>
      <c r="CQ733" s="18"/>
      <c r="CR733" s="18"/>
      <c r="CS733" s="18"/>
      <c r="CT733" s="18"/>
      <c r="CU733" s="18"/>
      <c r="CV733" s="18"/>
      <c r="CW733" s="18"/>
      <c r="CX733" s="18"/>
      <c r="CY733" s="18"/>
      <c r="CZ733" s="18"/>
      <c r="DA733" s="18"/>
      <c r="DB733" s="18"/>
      <c r="DC733" s="18"/>
      <c r="DD733" s="18"/>
      <c r="DE733" s="18"/>
      <c r="DF733" s="18"/>
      <c r="DG733" s="18"/>
      <c r="DH733" s="18"/>
      <c r="DI733" s="18"/>
      <c r="DJ733" s="18"/>
      <c r="DK733" s="18"/>
      <c r="DL733" s="18"/>
      <c r="DM733" s="18"/>
      <c r="DN733" s="18"/>
      <c r="DO733" s="18"/>
      <c r="DP733" s="18"/>
      <c r="DQ733" s="18"/>
      <c r="DR733" s="18"/>
      <c r="DS733" s="18"/>
      <c r="DT733" s="18"/>
      <c r="DU733" s="18"/>
      <c r="DV733" s="18"/>
      <c r="DW733" s="18"/>
      <c r="DX733" s="18"/>
      <c r="DY733" s="18"/>
      <c r="DZ733" s="18"/>
      <c r="EA733" s="18"/>
      <c r="EB733" s="18"/>
      <c r="EC733" s="18"/>
      <c r="ED733" s="18"/>
      <c r="EE733" s="18"/>
      <c r="EF733" s="18"/>
      <c r="EG733" s="18"/>
      <c r="EH733" s="18"/>
      <c r="EI733" s="18"/>
      <c r="EJ733" s="18"/>
      <c r="EK733" s="18"/>
      <c r="EL733" s="18"/>
      <c r="EM733" s="18"/>
      <c r="EN733" s="18"/>
      <c r="EO733" s="18"/>
      <c r="EP733" s="18"/>
      <c r="EQ733" s="18"/>
      <c r="ER733" s="18"/>
      <c r="ES733" s="18"/>
      <c r="ET733" s="18"/>
      <c r="EU733" s="18"/>
      <c r="EV733" s="18"/>
      <c r="EW733" s="18"/>
      <c r="EX733" s="18"/>
      <c r="EY733" s="18"/>
      <c r="EZ733" s="18"/>
      <c r="FA733" s="18"/>
      <c r="FB733" s="18"/>
      <c r="FC733" s="18"/>
      <c r="FD733" s="18"/>
      <c r="FE733" s="18"/>
      <c r="FF733" s="18"/>
      <c r="FG733" s="18"/>
      <c r="FH733" s="18"/>
      <c r="FI733" s="18"/>
      <c r="FJ733" s="18"/>
      <c r="FK733" s="18"/>
      <c r="FL733" s="18"/>
      <c r="FM733" s="18"/>
      <c r="FN733" s="18"/>
      <c r="FO733" s="18"/>
      <c r="FP733" s="18"/>
      <c r="FQ733" s="18"/>
      <c r="FR733" s="18"/>
      <c r="FS733" s="18"/>
      <c r="FT733" s="18"/>
      <c r="FU733" s="18"/>
      <c r="FV733" s="18"/>
      <c r="FW733" s="18"/>
      <c r="FX733" s="18"/>
      <c r="FY733" s="18"/>
      <c r="FZ733" s="18"/>
    </row>
    <row r="734" spans="1:182" ht="15">
      <c r="A734" s="18"/>
      <c r="B734" s="18"/>
      <c r="C734" s="18"/>
      <c r="D734" s="245"/>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c r="AV734" s="18"/>
      <c r="AW734" s="18"/>
      <c r="AX734" s="18"/>
      <c r="AY734" s="18"/>
      <c r="AZ734" s="18"/>
      <c r="BA734" s="18"/>
      <c r="BB734" s="18"/>
      <c r="BC734" s="18"/>
      <c r="BD734" s="18"/>
      <c r="BE734" s="18"/>
      <c r="BF734" s="18"/>
      <c r="BG734" s="18"/>
      <c r="BH734" s="18"/>
      <c r="BI734" s="18"/>
      <c r="BJ734" s="18"/>
      <c r="BK734" s="18"/>
      <c r="BL734" s="18"/>
      <c r="BM734" s="18"/>
      <c r="BN734" s="18"/>
      <c r="BO734" s="18"/>
      <c r="BP734" s="18"/>
      <c r="BQ734" s="18"/>
      <c r="BR734" s="18"/>
      <c r="BS734" s="18"/>
      <c r="BT734" s="18"/>
      <c r="BU734" s="18"/>
      <c r="BV734" s="18"/>
      <c r="BW734" s="18"/>
      <c r="BX734" s="18"/>
      <c r="BY734" s="18"/>
      <c r="BZ734" s="18"/>
      <c r="CA734" s="18"/>
      <c r="CB734" s="18"/>
      <c r="CC734" s="18"/>
      <c r="CD734" s="18"/>
      <c r="CE734" s="18"/>
      <c r="CF734" s="18"/>
      <c r="CG734" s="18"/>
      <c r="CH734" s="18"/>
      <c r="CI734" s="18"/>
      <c r="CJ734" s="18"/>
      <c r="CK734" s="18"/>
      <c r="CL734" s="18"/>
      <c r="CM734" s="18"/>
      <c r="CN734" s="18"/>
      <c r="CO734" s="18"/>
      <c r="CP734" s="18"/>
      <c r="CQ734" s="18"/>
      <c r="CR734" s="18"/>
      <c r="CS734" s="18"/>
      <c r="CT734" s="18"/>
      <c r="CU734" s="18"/>
      <c r="CV734" s="18"/>
      <c r="CW734" s="18"/>
      <c r="CX734" s="18"/>
      <c r="CY734" s="18"/>
      <c r="CZ734" s="18"/>
      <c r="DA734" s="18"/>
      <c r="DB734" s="18"/>
      <c r="DC734" s="18"/>
      <c r="DD734" s="18"/>
      <c r="DE734" s="18"/>
      <c r="DF734" s="18"/>
      <c r="DG734" s="18"/>
      <c r="DH734" s="18"/>
      <c r="DI734" s="18"/>
      <c r="DJ734" s="18"/>
      <c r="DK734" s="18"/>
      <c r="DL734" s="18"/>
      <c r="DM734" s="18"/>
      <c r="DN734" s="18"/>
      <c r="DO734" s="18"/>
      <c r="DP734" s="18"/>
      <c r="DQ734" s="18"/>
      <c r="DR734" s="18"/>
      <c r="DS734" s="18"/>
      <c r="DT734" s="18"/>
      <c r="DU734" s="18"/>
      <c r="DV734" s="18"/>
      <c r="DW734" s="18"/>
      <c r="DX734" s="18"/>
      <c r="DY734" s="18"/>
      <c r="DZ734" s="18"/>
      <c r="EA734" s="18"/>
      <c r="EB734" s="18"/>
      <c r="EC734" s="18"/>
      <c r="ED734" s="18"/>
      <c r="EE734" s="18"/>
      <c r="EF734" s="18"/>
      <c r="EG734" s="18"/>
      <c r="EH734" s="18"/>
      <c r="EI734" s="18"/>
      <c r="EJ734" s="18"/>
      <c r="EK734" s="18"/>
      <c r="EL734" s="18"/>
      <c r="EM734" s="18"/>
      <c r="EN734" s="18"/>
      <c r="EO734" s="18"/>
      <c r="EP734" s="18"/>
      <c r="EQ734" s="18"/>
      <c r="ER734" s="18"/>
      <c r="ES734" s="18"/>
      <c r="ET734" s="18"/>
      <c r="EU734" s="18"/>
      <c r="EV734" s="18"/>
      <c r="EW734" s="18"/>
      <c r="EX734" s="18"/>
      <c r="EY734" s="18"/>
      <c r="EZ734" s="18"/>
      <c r="FA734" s="18"/>
      <c r="FB734" s="18"/>
      <c r="FC734" s="18"/>
      <c r="FD734" s="18"/>
      <c r="FE734" s="18"/>
      <c r="FF734" s="18"/>
      <c r="FG734" s="18"/>
      <c r="FH734" s="18"/>
      <c r="FI734" s="18"/>
      <c r="FJ734" s="18"/>
      <c r="FK734" s="18"/>
      <c r="FL734" s="18"/>
      <c r="FM734" s="18"/>
      <c r="FN734" s="18"/>
      <c r="FO734" s="18"/>
      <c r="FP734" s="18"/>
      <c r="FQ734" s="18"/>
      <c r="FR734" s="18"/>
      <c r="FS734" s="18"/>
      <c r="FT734" s="18"/>
      <c r="FU734" s="18"/>
      <c r="FV734" s="18"/>
      <c r="FW734" s="18"/>
      <c r="FX734" s="18"/>
      <c r="FY734" s="18"/>
      <c r="FZ734" s="18"/>
    </row>
    <row r="735" spans="1:182" ht="15">
      <c r="A735" s="18"/>
      <c r="B735" s="18"/>
      <c r="C735" s="18"/>
      <c r="D735" s="245"/>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8"/>
      <c r="AW735" s="18"/>
      <c r="AX735" s="18"/>
      <c r="AY735" s="18"/>
      <c r="AZ735" s="18"/>
      <c r="BA735" s="18"/>
      <c r="BB735" s="18"/>
      <c r="BC735" s="18"/>
      <c r="BD735" s="18"/>
      <c r="BE735" s="18"/>
      <c r="BF735" s="18"/>
      <c r="BG735" s="18"/>
      <c r="BH735" s="18"/>
      <c r="BI735" s="18"/>
      <c r="BJ735" s="18"/>
      <c r="BK735" s="18"/>
      <c r="BL735" s="18"/>
      <c r="BM735" s="18"/>
      <c r="BN735" s="18"/>
      <c r="BO735" s="18"/>
      <c r="BP735" s="18"/>
      <c r="BQ735" s="18"/>
      <c r="BR735" s="18"/>
      <c r="BS735" s="18"/>
      <c r="BT735" s="18"/>
      <c r="BU735" s="18"/>
      <c r="BV735" s="18"/>
      <c r="BW735" s="18"/>
      <c r="BX735" s="18"/>
      <c r="BY735" s="18"/>
      <c r="BZ735" s="18"/>
      <c r="CA735" s="18"/>
      <c r="CB735" s="18"/>
      <c r="CC735" s="18"/>
      <c r="CD735" s="18"/>
      <c r="CE735" s="18"/>
      <c r="CF735" s="18"/>
      <c r="CG735" s="18"/>
      <c r="CH735" s="18"/>
      <c r="CI735" s="18"/>
      <c r="CJ735" s="18"/>
      <c r="CK735" s="18"/>
      <c r="CL735" s="18"/>
      <c r="CM735" s="18"/>
      <c r="CN735" s="18"/>
      <c r="CO735" s="18"/>
      <c r="CP735" s="18"/>
      <c r="CQ735" s="18"/>
      <c r="CR735" s="18"/>
      <c r="CS735" s="18"/>
      <c r="CT735" s="18"/>
      <c r="CU735" s="18"/>
      <c r="CV735" s="18"/>
      <c r="CW735" s="18"/>
      <c r="CX735" s="18"/>
      <c r="CY735" s="18"/>
      <c r="CZ735" s="18"/>
      <c r="DA735" s="18"/>
      <c r="DB735" s="18"/>
      <c r="DC735" s="18"/>
      <c r="DD735" s="18"/>
      <c r="DE735" s="18"/>
      <c r="DF735" s="18"/>
      <c r="DG735" s="18"/>
      <c r="DH735" s="18"/>
      <c r="DI735" s="18"/>
      <c r="DJ735" s="18"/>
      <c r="DK735" s="18"/>
      <c r="DL735" s="18"/>
      <c r="DM735" s="18"/>
      <c r="DN735" s="18"/>
      <c r="DO735" s="18"/>
      <c r="DP735" s="18"/>
      <c r="DQ735" s="18"/>
      <c r="DR735" s="18"/>
      <c r="DS735" s="18"/>
      <c r="DT735" s="18"/>
      <c r="DU735" s="18"/>
      <c r="DV735" s="18"/>
      <c r="DW735" s="18"/>
      <c r="DX735" s="18"/>
      <c r="DY735" s="18"/>
      <c r="DZ735" s="18"/>
      <c r="EA735" s="18"/>
      <c r="EB735" s="18"/>
      <c r="EC735" s="18"/>
      <c r="ED735" s="18"/>
      <c r="EE735" s="18"/>
      <c r="EF735" s="18"/>
      <c r="EG735" s="18"/>
      <c r="EH735" s="18"/>
      <c r="EI735" s="18"/>
      <c r="EJ735" s="18"/>
      <c r="EK735" s="18"/>
      <c r="EL735" s="18"/>
      <c r="EM735" s="18"/>
      <c r="EN735" s="18"/>
      <c r="EO735" s="18"/>
      <c r="EP735" s="18"/>
      <c r="EQ735" s="18"/>
      <c r="ER735" s="18"/>
      <c r="ES735" s="18"/>
      <c r="ET735" s="18"/>
      <c r="EU735" s="18"/>
      <c r="EV735" s="18"/>
      <c r="EW735" s="18"/>
      <c r="EX735" s="18"/>
      <c r="EY735" s="18"/>
      <c r="EZ735" s="18"/>
      <c r="FA735" s="18"/>
      <c r="FB735" s="18"/>
      <c r="FC735" s="18"/>
      <c r="FD735" s="18"/>
      <c r="FE735" s="18"/>
      <c r="FF735" s="18"/>
      <c r="FG735" s="18"/>
      <c r="FH735" s="18"/>
      <c r="FI735" s="18"/>
      <c r="FJ735" s="18"/>
      <c r="FK735" s="18"/>
      <c r="FL735" s="18"/>
      <c r="FM735" s="18"/>
      <c r="FN735" s="18"/>
      <c r="FO735" s="18"/>
      <c r="FP735" s="18"/>
      <c r="FQ735" s="18"/>
      <c r="FR735" s="18"/>
      <c r="FS735" s="18"/>
      <c r="FT735" s="18"/>
      <c r="FU735" s="18"/>
      <c r="FV735" s="18"/>
      <c r="FW735" s="18"/>
      <c r="FX735" s="18"/>
      <c r="FY735" s="18"/>
      <c r="FZ735" s="18"/>
    </row>
    <row r="736" spans="1:182" ht="15">
      <c r="A736" s="18"/>
      <c r="B736" s="18"/>
      <c r="C736" s="18"/>
      <c r="D736" s="245"/>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c r="AY736" s="18"/>
      <c r="AZ736" s="18"/>
      <c r="BA736" s="18"/>
      <c r="BB736" s="18"/>
      <c r="BC736" s="18"/>
      <c r="BD736" s="18"/>
      <c r="BE736" s="18"/>
      <c r="BF736" s="18"/>
      <c r="BG736" s="18"/>
      <c r="BH736" s="18"/>
      <c r="BI736" s="18"/>
      <c r="BJ736" s="18"/>
      <c r="BK736" s="18"/>
      <c r="BL736" s="18"/>
      <c r="BM736" s="18"/>
      <c r="BN736" s="18"/>
      <c r="BO736" s="18"/>
      <c r="BP736" s="18"/>
      <c r="BQ736" s="18"/>
      <c r="BR736" s="18"/>
      <c r="BS736" s="18"/>
      <c r="BT736" s="18"/>
      <c r="BU736" s="18"/>
      <c r="BV736" s="18"/>
      <c r="BW736" s="18"/>
      <c r="BX736" s="18"/>
      <c r="BY736" s="18"/>
      <c r="BZ736" s="18"/>
      <c r="CA736" s="18"/>
      <c r="CB736" s="18"/>
      <c r="CC736" s="18"/>
      <c r="CD736" s="18"/>
      <c r="CE736" s="18"/>
      <c r="CF736" s="18"/>
      <c r="CG736" s="18"/>
      <c r="CH736" s="18"/>
      <c r="CI736" s="18"/>
      <c r="CJ736" s="18"/>
      <c r="CK736" s="18"/>
      <c r="CL736" s="18"/>
      <c r="CM736" s="18"/>
      <c r="CN736" s="18"/>
      <c r="CO736" s="18"/>
      <c r="CP736" s="18"/>
      <c r="CQ736" s="18"/>
      <c r="CR736" s="18"/>
      <c r="CS736" s="18"/>
      <c r="CT736" s="18"/>
      <c r="CU736" s="18"/>
      <c r="CV736" s="18"/>
      <c r="CW736" s="18"/>
      <c r="CX736" s="18"/>
      <c r="CY736" s="18"/>
      <c r="CZ736" s="18"/>
      <c r="DA736" s="18"/>
      <c r="DB736" s="18"/>
      <c r="DC736" s="18"/>
      <c r="DD736" s="18"/>
      <c r="DE736" s="18"/>
      <c r="DF736" s="18"/>
      <c r="DG736" s="18"/>
      <c r="DH736" s="18"/>
      <c r="DI736" s="18"/>
      <c r="DJ736" s="18"/>
      <c r="DK736" s="18"/>
      <c r="DL736" s="18"/>
      <c r="DM736" s="18"/>
      <c r="DN736" s="18"/>
      <c r="DO736" s="18"/>
      <c r="DP736" s="18"/>
      <c r="DQ736" s="18"/>
      <c r="DR736" s="18"/>
      <c r="DS736" s="18"/>
      <c r="DT736" s="18"/>
      <c r="DU736" s="18"/>
      <c r="DV736" s="18"/>
      <c r="DW736" s="18"/>
      <c r="DX736" s="18"/>
      <c r="DY736" s="18"/>
      <c r="DZ736" s="18"/>
      <c r="EA736" s="18"/>
      <c r="EB736" s="18"/>
      <c r="EC736" s="18"/>
      <c r="ED736" s="18"/>
      <c r="EE736" s="18"/>
      <c r="EF736" s="18"/>
      <c r="EG736" s="18"/>
      <c r="EH736" s="18"/>
      <c r="EI736" s="18"/>
      <c r="EJ736" s="18"/>
      <c r="EK736" s="18"/>
      <c r="EL736" s="18"/>
      <c r="EM736" s="18"/>
      <c r="EN736" s="18"/>
      <c r="EO736" s="18"/>
      <c r="EP736" s="18"/>
      <c r="EQ736" s="18"/>
      <c r="ER736" s="18"/>
      <c r="ES736" s="18"/>
      <c r="ET736" s="18"/>
      <c r="EU736" s="18"/>
      <c r="EV736" s="18"/>
      <c r="EW736" s="18"/>
      <c r="EX736" s="18"/>
      <c r="EY736" s="18"/>
      <c r="EZ736" s="18"/>
      <c r="FA736" s="18"/>
      <c r="FB736" s="18"/>
      <c r="FC736" s="18"/>
      <c r="FD736" s="18"/>
      <c r="FE736" s="18"/>
      <c r="FF736" s="18"/>
      <c r="FG736" s="18"/>
      <c r="FH736" s="18"/>
      <c r="FI736" s="18"/>
      <c r="FJ736" s="18"/>
      <c r="FK736" s="18"/>
      <c r="FL736" s="18"/>
      <c r="FM736" s="18"/>
      <c r="FN736" s="18"/>
      <c r="FO736" s="18"/>
      <c r="FP736" s="18"/>
      <c r="FQ736" s="18"/>
      <c r="FR736" s="18"/>
      <c r="FS736" s="18"/>
      <c r="FT736" s="18"/>
      <c r="FU736" s="18"/>
      <c r="FV736" s="18"/>
      <c r="FW736" s="18"/>
      <c r="FX736" s="18"/>
      <c r="FY736" s="18"/>
      <c r="FZ736" s="18"/>
    </row>
    <row r="737" spans="1:182" ht="15">
      <c r="A737" s="18"/>
      <c r="B737" s="18"/>
      <c r="C737" s="18"/>
      <c r="D737" s="245"/>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c r="AV737" s="18"/>
      <c r="AW737" s="18"/>
      <c r="AX737" s="18"/>
      <c r="AY737" s="18"/>
      <c r="AZ737" s="18"/>
      <c r="BA737" s="18"/>
      <c r="BB737" s="18"/>
      <c r="BC737" s="18"/>
      <c r="BD737" s="18"/>
      <c r="BE737" s="18"/>
      <c r="BF737" s="18"/>
      <c r="BG737" s="18"/>
      <c r="BH737" s="18"/>
      <c r="BI737" s="18"/>
      <c r="BJ737" s="18"/>
      <c r="BK737" s="18"/>
      <c r="BL737" s="18"/>
      <c r="BM737" s="18"/>
      <c r="BN737" s="18"/>
      <c r="BO737" s="18"/>
      <c r="BP737" s="18"/>
      <c r="BQ737" s="18"/>
      <c r="BR737" s="18"/>
      <c r="BS737" s="18"/>
      <c r="BT737" s="18"/>
      <c r="BU737" s="18"/>
      <c r="BV737" s="18"/>
      <c r="BW737" s="18"/>
      <c r="BX737" s="18"/>
      <c r="BY737" s="18"/>
      <c r="BZ737" s="18"/>
      <c r="CA737" s="18"/>
      <c r="CB737" s="18"/>
      <c r="CC737" s="18"/>
      <c r="CD737" s="18"/>
      <c r="CE737" s="18"/>
      <c r="CF737" s="18"/>
      <c r="CG737" s="18"/>
      <c r="CH737" s="18"/>
      <c r="CI737" s="18"/>
      <c r="CJ737" s="18"/>
      <c r="CK737" s="18"/>
      <c r="CL737" s="18"/>
      <c r="CM737" s="18"/>
      <c r="CN737" s="18"/>
      <c r="CO737" s="18"/>
      <c r="CP737" s="18"/>
      <c r="CQ737" s="18"/>
      <c r="CR737" s="18"/>
      <c r="CS737" s="18"/>
      <c r="CT737" s="18"/>
      <c r="CU737" s="18"/>
      <c r="CV737" s="18"/>
      <c r="CW737" s="18"/>
      <c r="CX737" s="18"/>
      <c r="CY737" s="18"/>
      <c r="CZ737" s="18"/>
      <c r="DA737" s="18"/>
      <c r="DB737" s="18"/>
      <c r="DC737" s="18"/>
      <c r="DD737" s="18"/>
      <c r="DE737" s="18"/>
      <c r="DF737" s="18"/>
      <c r="DG737" s="18"/>
      <c r="DH737" s="18"/>
      <c r="DI737" s="18"/>
      <c r="DJ737" s="18"/>
      <c r="DK737" s="18"/>
      <c r="DL737" s="18"/>
      <c r="DM737" s="18"/>
      <c r="DN737" s="18"/>
      <c r="DO737" s="18"/>
      <c r="DP737" s="18"/>
      <c r="DQ737" s="18"/>
      <c r="DR737" s="18"/>
      <c r="DS737" s="18"/>
      <c r="DT737" s="18"/>
      <c r="DU737" s="18"/>
      <c r="DV737" s="18"/>
      <c r="DW737" s="18"/>
      <c r="DX737" s="18"/>
      <c r="DY737" s="18"/>
      <c r="DZ737" s="18"/>
      <c r="EA737" s="18"/>
      <c r="EB737" s="18"/>
      <c r="EC737" s="18"/>
      <c r="ED737" s="18"/>
      <c r="EE737" s="18"/>
      <c r="EF737" s="18"/>
      <c r="EG737" s="18"/>
      <c r="EH737" s="18"/>
      <c r="EI737" s="18"/>
      <c r="EJ737" s="18"/>
      <c r="EK737" s="18"/>
      <c r="EL737" s="18"/>
      <c r="EM737" s="18"/>
      <c r="EN737" s="18"/>
      <c r="EO737" s="18"/>
      <c r="EP737" s="18"/>
      <c r="EQ737" s="18"/>
      <c r="ER737" s="18"/>
      <c r="ES737" s="18"/>
      <c r="ET737" s="18"/>
      <c r="EU737" s="18"/>
      <c r="EV737" s="18"/>
      <c r="EW737" s="18"/>
      <c r="EX737" s="18"/>
      <c r="EY737" s="18"/>
      <c r="EZ737" s="18"/>
      <c r="FA737" s="18"/>
      <c r="FB737" s="18"/>
      <c r="FC737" s="18"/>
      <c r="FD737" s="18"/>
      <c r="FE737" s="18"/>
      <c r="FF737" s="18"/>
      <c r="FG737" s="18"/>
      <c r="FH737" s="18"/>
      <c r="FI737" s="18"/>
      <c r="FJ737" s="18"/>
      <c r="FK737" s="18"/>
      <c r="FL737" s="18"/>
      <c r="FM737" s="18"/>
      <c r="FN737" s="18"/>
      <c r="FO737" s="18"/>
      <c r="FP737" s="18"/>
      <c r="FQ737" s="18"/>
      <c r="FR737" s="18"/>
      <c r="FS737" s="18"/>
      <c r="FT737" s="18"/>
      <c r="FU737" s="18"/>
      <c r="FV737" s="18"/>
      <c r="FW737" s="18"/>
      <c r="FX737" s="18"/>
      <c r="FY737" s="18"/>
      <c r="FZ737" s="18"/>
    </row>
    <row r="738" spans="1:182" ht="15">
      <c r="A738" s="18"/>
      <c r="B738" s="18"/>
      <c r="C738" s="18"/>
      <c r="D738" s="245"/>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c r="AV738" s="18"/>
      <c r="AW738" s="18"/>
      <c r="AX738" s="18"/>
      <c r="AY738" s="18"/>
      <c r="AZ738" s="18"/>
      <c r="BA738" s="18"/>
      <c r="BB738" s="18"/>
      <c r="BC738" s="18"/>
      <c r="BD738" s="18"/>
      <c r="BE738" s="18"/>
      <c r="BF738" s="18"/>
      <c r="BG738" s="18"/>
      <c r="BH738" s="18"/>
      <c r="BI738" s="18"/>
      <c r="BJ738" s="18"/>
      <c r="BK738" s="18"/>
      <c r="BL738" s="18"/>
      <c r="BM738" s="18"/>
      <c r="BN738" s="18"/>
      <c r="BO738" s="18"/>
      <c r="BP738" s="18"/>
      <c r="BQ738" s="18"/>
      <c r="BR738" s="18"/>
      <c r="BS738" s="18"/>
      <c r="BT738" s="18"/>
      <c r="BU738" s="18"/>
      <c r="BV738" s="18"/>
      <c r="BW738" s="18"/>
      <c r="BX738" s="18"/>
      <c r="BY738" s="18"/>
      <c r="BZ738" s="18"/>
      <c r="CA738" s="18"/>
      <c r="CB738" s="18"/>
      <c r="CC738" s="18"/>
      <c r="CD738" s="18"/>
      <c r="CE738" s="18"/>
      <c r="CF738" s="18"/>
      <c r="CG738" s="18"/>
      <c r="CH738" s="18"/>
      <c r="CI738" s="18"/>
      <c r="CJ738" s="18"/>
      <c r="CK738" s="18"/>
      <c r="CL738" s="18"/>
      <c r="CM738" s="18"/>
      <c r="CN738" s="18"/>
      <c r="CO738" s="18"/>
      <c r="CP738" s="18"/>
      <c r="CQ738" s="18"/>
      <c r="CR738" s="18"/>
      <c r="CS738" s="18"/>
      <c r="CT738" s="18"/>
      <c r="CU738" s="18"/>
      <c r="CV738" s="18"/>
      <c r="CW738" s="18"/>
      <c r="CX738" s="18"/>
      <c r="CY738" s="18"/>
      <c r="CZ738" s="18"/>
      <c r="DA738" s="18"/>
      <c r="DB738" s="18"/>
      <c r="DC738" s="18"/>
      <c r="DD738" s="18"/>
      <c r="DE738" s="18"/>
      <c r="DF738" s="18"/>
      <c r="DG738" s="18"/>
      <c r="DH738" s="18"/>
      <c r="DI738" s="18"/>
      <c r="DJ738" s="18"/>
      <c r="DK738" s="18"/>
      <c r="DL738" s="18"/>
      <c r="DM738" s="18"/>
      <c r="DN738" s="18"/>
      <c r="DO738" s="18"/>
      <c r="DP738" s="18"/>
      <c r="DQ738" s="18"/>
      <c r="DR738" s="18"/>
      <c r="DS738" s="18"/>
      <c r="DT738" s="18"/>
      <c r="DU738" s="18"/>
      <c r="DV738" s="18"/>
      <c r="DW738" s="18"/>
      <c r="DX738" s="18"/>
      <c r="DY738" s="18"/>
      <c r="DZ738" s="18"/>
      <c r="EA738" s="18"/>
      <c r="EB738" s="18"/>
      <c r="EC738" s="18"/>
      <c r="ED738" s="18"/>
      <c r="EE738" s="18"/>
      <c r="EF738" s="18"/>
      <c r="EG738" s="18"/>
      <c r="EH738" s="18"/>
      <c r="EI738" s="18"/>
      <c r="EJ738" s="18"/>
      <c r="EK738" s="18"/>
      <c r="EL738" s="18"/>
      <c r="EM738" s="18"/>
      <c r="EN738" s="18"/>
      <c r="EO738" s="18"/>
      <c r="EP738" s="18"/>
      <c r="EQ738" s="18"/>
      <c r="ER738" s="18"/>
      <c r="ES738" s="18"/>
      <c r="ET738" s="18"/>
      <c r="EU738" s="18"/>
      <c r="EV738" s="18"/>
      <c r="EW738" s="18"/>
      <c r="EX738" s="18"/>
      <c r="EY738" s="18"/>
      <c r="EZ738" s="18"/>
      <c r="FA738" s="18"/>
      <c r="FB738" s="18"/>
      <c r="FC738" s="18"/>
      <c r="FD738" s="18"/>
      <c r="FE738" s="18"/>
      <c r="FF738" s="18"/>
      <c r="FG738" s="18"/>
      <c r="FH738" s="18"/>
      <c r="FI738" s="18"/>
      <c r="FJ738" s="18"/>
      <c r="FK738" s="18"/>
      <c r="FL738" s="18"/>
      <c r="FM738" s="18"/>
      <c r="FN738" s="18"/>
      <c r="FO738" s="18"/>
      <c r="FP738" s="18"/>
      <c r="FQ738" s="18"/>
      <c r="FR738" s="18"/>
      <c r="FS738" s="18"/>
      <c r="FT738" s="18"/>
      <c r="FU738" s="18"/>
      <c r="FV738" s="18"/>
      <c r="FW738" s="18"/>
      <c r="FX738" s="18"/>
      <c r="FY738" s="18"/>
      <c r="FZ738" s="18"/>
    </row>
    <row r="739" spans="1:182" ht="15">
      <c r="A739" s="18"/>
      <c r="B739" s="18"/>
      <c r="C739" s="18"/>
      <c r="D739" s="245"/>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c r="AV739" s="18"/>
      <c r="AW739" s="18"/>
      <c r="AX739" s="18"/>
      <c r="AY739" s="18"/>
      <c r="AZ739" s="18"/>
      <c r="BA739" s="18"/>
      <c r="BB739" s="18"/>
      <c r="BC739" s="18"/>
      <c r="BD739" s="18"/>
      <c r="BE739" s="18"/>
      <c r="BF739" s="18"/>
      <c r="BG739" s="18"/>
      <c r="BH739" s="18"/>
      <c r="BI739" s="18"/>
      <c r="BJ739" s="18"/>
      <c r="BK739" s="18"/>
      <c r="BL739" s="18"/>
      <c r="BM739" s="18"/>
      <c r="BN739" s="18"/>
      <c r="BO739" s="18"/>
      <c r="BP739" s="18"/>
      <c r="BQ739" s="18"/>
      <c r="BR739" s="18"/>
      <c r="BS739" s="18"/>
      <c r="BT739" s="18"/>
      <c r="BU739" s="18"/>
      <c r="BV739" s="18"/>
      <c r="BW739" s="18"/>
      <c r="BX739" s="18"/>
      <c r="BY739" s="18"/>
      <c r="BZ739" s="18"/>
      <c r="CA739" s="18"/>
      <c r="CB739" s="18"/>
      <c r="CC739" s="18"/>
      <c r="CD739" s="18"/>
      <c r="CE739" s="18"/>
      <c r="CF739" s="18"/>
      <c r="CG739" s="18"/>
      <c r="CH739" s="18"/>
      <c r="CI739" s="18"/>
      <c r="CJ739" s="18"/>
      <c r="CK739" s="18"/>
      <c r="CL739" s="18"/>
      <c r="CM739" s="18"/>
      <c r="CN739" s="18"/>
      <c r="CO739" s="18"/>
      <c r="CP739" s="18"/>
      <c r="CQ739" s="18"/>
      <c r="CR739" s="18"/>
      <c r="CS739" s="18"/>
      <c r="CT739" s="18"/>
      <c r="CU739" s="18"/>
      <c r="CV739" s="18"/>
      <c r="CW739" s="18"/>
      <c r="CX739" s="18"/>
      <c r="CY739" s="18"/>
      <c r="CZ739" s="18"/>
      <c r="DA739" s="18"/>
      <c r="DB739" s="18"/>
      <c r="DC739" s="18"/>
      <c r="DD739" s="18"/>
      <c r="DE739" s="18"/>
      <c r="DF739" s="18"/>
      <c r="DG739" s="18"/>
      <c r="DH739" s="18"/>
      <c r="DI739" s="18"/>
      <c r="DJ739" s="18"/>
      <c r="DK739" s="18"/>
      <c r="DL739" s="18"/>
      <c r="DM739" s="18"/>
      <c r="DN739" s="18"/>
      <c r="DO739" s="18"/>
      <c r="DP739" s="18"/>
      <c r="DQ739" s="18"/>
      <c r="DR739" s="18"/>
      <c r="DS739" s="18"/>
      <c r="DT739" s="18"/>
      <c r="DU739" s="18"/>
      <c r="DV739" s="18"/>
      <c r="DW739" s="18"/>
      <c r="DX739" s="18"/>
      <c r="DY739" s="18"/>
      <c r="DZ739" s="18"/>
      <c r="EA739" s="18"/>
      <c r="EB739" s="18"/>
      <c r="EC739" s="18"/>
      <c r="ED739" s="18"/>
      <c r="EE739" s="18"/>
      <c r="EF739" s="18"/>
      <c r="EG739" s="18"/>
      <c r="EH739" s="18"/>
      <c r="EI739" s="18"/>
      <c r="EJ739" s="18"/>
      <c r="EK739" s="18"/>
      <c r="EL739" s="18"/>
      <c r="EM739" s="18"/>
      <c r="EN739" s="18"/>
      <c r="EO739" s="18"/>
      <c r="EP739" s="18"/>
      <c r="EQ739" s="18"/>
      <c r="ER739" s="18"/>
      <c r="ES739" s="18"/>
      <c r="ET739" s="18"/>
      <c r="EU739" s="18"/>
      <c r="EV739" s="18"/>
      <c r="EW739" s="18"/>
      <c r="EX739" s="18"/>
      <c r="EY739" s="18"/>
      <c r="EZ739" s="18"/>
      <c r="FA739" s="18"/>
      <c r="FB739" s="18"/>
      <c r="FC739" s="18"/>
      <c r="FD739" s="18"/>
      <c r="FE739" s="18"/>
      <c r="FF739" s="18"/>
      <c r="FG739" s="18"/>
      <c r="FH739" s="18"/>
      <c r="FI739" s="18"/>
      <c r="FJ739" s="18"/>
      <c r="FK739" s="18"/>
      <c r="FL739" s="18"/>
      <c r="FM739" s="18"/>
      <c r="FN739" s="18"/>
      <c r="FO739" s="18"/>
      <c r="FP739" s="18"/>
      <c r="FQ739" s="18"/>
      <c r="FR739" s="18"/>
      <c r="FS739" s="18"/>
      <c r="FT739" s="18"/>
      <c r="FU739" s="18"/>
      <c r="FV739" s="18"/>
      <c r="FW739" s="18"/>
      <c r="FX739" s="18"/>
      <c r="FY739" s="18"/>
      <c r="FZ739" s="18"/>
    </row>
    <row r="740" spans="1:182" ht="15">
      <c r="A740" s="18"/>
      <c r="B740" s="18"/>
      <c r="C740" s="18"/>
      <c r="D740" s="245"/>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c r="CA740" s="18"/>
      <c r="CB740" s="18"/>
      <c r="CC740" s="18"/>
      <c r="CD740" s="18"/>
      <c r="CE740" s="18"/>
      <c r="CF740" s="18"/>
      <c r="CG740" s="18"/>
      <c r="CH740" s="18"/>
      <c r="CI740" s="18"/>
      <c r="CJ740" s="18"/>
      <c r="CK740" s="18"/>
      <c r="CL740" s="18"/>
      <c r="CM740" s="18"/>
      <c r="CN740" s="18"/>
      <c r="CO740" s="18"/>
      <c r="CP740" s="18"/>
      <c r="CQ740" s="18"/>
      <c r="CR740" s="18"/>
      <c r="CS740" s="18"/>
      <c r="CT740" s="18"/>
      <c r="CU740" s="18"/>
      <c r="CV740" s="18"/>
      <c r="CW740" s="18"/>
      <c r="CX740" s="18"/>
      <c r="CY740" s="18"/>
      <c r="CZ740" s="18"/>
      <c r="DA740" s="18"/>
      <c r="DB740" s="18"/>
      <c r="DC740" s="18"/>
      <c r="DD740" s="18"/>
      <c r="DE740" s="18"/>
      <c r="DF740" s="18"/>
      <c r="DG740" s="18"/>
      <c r="DH740" s="18"/>
      <c r="DI740" s="18"/>
      <c r="DJ740" s="18"/>
      <c r="DK740" s="18"/>
      <c r="DL740" s="18"/>
      <c r="DM740" s="18"/>
      <c r="DN740" s="18"/>
      <c r="DO740" s="18"/>
      <c r="DP740" s="18"/>
      <c r="DQ740" s="18"/>
      <c r="DR740" s="18"/>
      <c r="DS740" s="18"/>
      <c r="DT740" s="18"/>
      <c r="DU740" s="18"/>
      <c r="DV740" s="18"/>
      <c r="DW740" s="18"/>
      <c r="DX740" s="18"/>
      <c r="DY740" s="18"/>
      <c r="DZ740" s="18"/>
      <c r="EA740" s="18"/>
      <c r="EB740" s="18"/>
      <c r="EC740" s="18"/>
      <c r="ED740" s="18"/>
      <c r="EE740" s="18"/>
      <c r="EF740" s="18"/>
      <c r="EG740" s="18"/>
      <c r="EH740" s="18"/>
      <c r="EI740" s="18"/>
      <c r="EJ740" s="18"/>
      <c r="EK740" s="18"/>
      <c r="EL740" s="18"/>
      <c r="EM740" s="18"/>
      <c r="EN740" s="18"/>
      <c r="EO740" s="18"/>
      <c r="EP740" s="18"/>
      <c r="EQ740" s="18"/>
      <c r="ER740" s="18"/>
      <c r="ES740" s="18"/>
      <c r="ET740" s="18"/>
      <c r="EU740" s="18"/>
      <c r="EV740" s="18"/>
      <c r="EW740" s="18"/>
      <c r="EX740" s="18"/>
      <c r="EY740" s="18"/>
      <c r="EZ740" s="18"/>
      <c r="FA740" s="18"/>
      <c r="FB740" s="18"/>
      <c r="FC740" s="18"/>
      <c r="FD740" s="18"/>
      <c r="FE740" s="18"/>
      <c r="FF740" s="18"/>
      <c r="FG740" s="18"/>
      <c r="FH740" s="18"/>
      <c r="FI740" s="18"/>
      <c r="FJ740" s="18"/>
      <c r="FK740" s="18"/>
      <c r="FL740" s="18"/>
      <c r="FM740" s="18"/>
      <c r="FN740" s="18"/>
      <c r="FO740" s="18"/>
      <c r="FP740" s="18"/>
      <c r="FQ740" s="18"/>
      <c r="FR740" s="18"/>
      <c r="FS740" s="18"/>
      <c r="FT740" s="18"/>
      <c r="FU740" s="18"/>
      <c r="FV740" s="18"/>
      <c r="FW740" s="18"/>
      <c r="FX740" s="18"/>
      <c r="FY740" s="18"/>
      <c r="FZ740" s="18"/>
    </row>
    <row r="741" spans="1:182" ht="15">
      <c r="A741" s="18"/>
      <c r="B741" s="18"/>
      <c r="C741" s="18"/>
      <c r="D741" s="245"/>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c r="CA741" s="18"/>
      <c r="CB741" s="18"/>
      <c r="CC741" s="18"/>
      <c r="CD741" s="18"/>
      <c r="CE741" s="18"/>
      <c r="CF741" s="18"/>
      <c r="CG741" s="18"/>
      <c r="CH741" s="18"/>
      <c r="CI741" s="18"/>
      <c r="CJ741" s="18"/>
      <c r="CK741" s="18"/>
      <c r="CL741" s="18"/>
      <c r="CM741" s="18"/>
      <c r="CN741" s="18"/>
      <c r="CO741" s="18"/>
      <c r="CP741" s="18"/>
      <c r="CQ741" s="18"/>
      <c r="CR741" s="18"/>
      <c r="CS741" s="18"/>
      <c r="CT741" s="18"/>
      <c r="CU741" s="18"/>
      <c r="CV741" s="18"/>
      <c r="CW741" s="18"/>
      <c r="CX741" s="18"/>
      <c r="CY741" s="18"/>
      <c r="CZ741" s="18"/>
      <c r="DA741" s="18"/>
      <c r="DB741" s="18"/>
      <c r="DC741" s="18"/>
      <c r="DD741" s="18"/>
      <c r="DE741" s="18"/>
      <c r="DF741" s="18"/>
      <c r="DG741" s="18"/>
      <c r="DH741" s="18"/>
      <c r="DI741" s="18"/>
      <c r="DJ741" s="18"/>
      <c r="DK741" s="18"/>
      <c r="DL741" s="18"/>
      <c r="DM741" s="18"/>
      <c r="DN741" s="18"/>
      <c r="DO741" s="18"/>
      <c r="DP741" s="18"/>
      <c r="DQ741" s="18"/>
      <c r="DR741" s="18"/>
      <c r="DS741" s="18"/>
      <c r="DT741" s="18"/>
      <c r="DU741" s="18"/>
      <c r="DV741" s="18"/>
      <c r="DW741" s="18"/>
      <c r="DX741" s="18"/>
      <c r="DY741" s="18"/>
      <c r="DZ741" s="18"/>
      <c r="EA741" s="18"/>
      <c r="EB741" s="18"/>
      <c r="EC741" s="18"/>
      <c r="ED741" s="18"/>
      <c r="EE741" s="18"/>
      <c r="EF741" s="18"/>
      <c r="EG741" s="18"/>
      <c r="EH741" s="18"/>
      <c r="EI741" s="18"/>
      <c r="EJ741" s="18"/>
      <c r="EK741" s="18"/>
      <c r="EL741" s="18"/>
      <c r="EM741" s="18"/>
      <c r="EN741" s="18"/>
      <c r="EO741" s="18"/>
      <c r="EP741" s="18"/>
      <c r="EQ741" s="18"/>
      <c r="ER741" s="18"/>
      <c r="ES741" s="18"/>
      <c r="ET741" s="18"/>
      <c r="EU741" s="18"/>
      <c r="EV741" s="18"/>
      <c r="EW741" s="18"/>
      <c r="EX741" s="18"/>
      <c r="EY741" s="18"/>
      <c r="EZ741" s="18"/>
      <c r="FA741" s="18"/>
      <c r="FB741" s="18"/>
      <c r="FC741" s="18"/>
      <c r="FD741" s="18"/>
      <c r="FE741" s="18"/>
      <c r="FF741" s="18"/>
      <c r="FG741" s="18"/>
      <c r="FH741" s="18"/>
      <c r="FI741" s="18"/>
      <c r="FJ741" s="18"/>
      <c r="FK741" s="18"/>
      <c r="FL741" s="18"/>
      <c r="FM741" s="18"/>
      <c r="FN741" s="18"/>
      <c r="FO741" s="18"/>
      <c r="FP741" s="18"/>
      <c r="FQ741" s="18"/>
      <c r="FR741" s="18"/>
      <c r="FS741" s="18"/>
      <c r="FT741" s="18"/>
      <c r="FU741" s="18"/>
      <c r="FV741" s="18"/>
      <c r="FW741" s="18"/>
      <c r="FX741" s="18"/>
      <c r="FY741" s="18"/>
      <c r="FZ741" s="18"/>
    </row>
    <row r="742" spans="1:182" ht="15">
      <c r="A742" s="18"/>
      <c r="B742" s="18"/>
      <c r="C742" s="18"/>
      <c r="D742" s="245"/>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18"/>
      <c r="AY742" s="18"/>
      <c r="AZ742" s="18"/>
      <c r="BA742" s="18"/>
      <c r="BB742" s="18"/>
      <c r="BC742" s="18"/>
      <c r="BD742" s="18"/>
      <c r="BE742" s="18"/>
      <c r="BF742" s="18"/>
      <c r="BG742" s="18"/>
      <c r="BH742" s="18"/>
      <c r="BI742" s="18"/>
      <c r="BJ742" s="18"/>
      <c r="BK742" s="18"/>
      <c r="BL742" s="18"/>
      <c r="BM742" s="18"/>
      <c r="BN742" s="18"/>
      <c r="BO742" s="18"/>
      <c r="BP742" s="18"/>
      <c r="BQ742" s="18"/>
      <c r="BR742" s="18"/>
      <c r="BS742" s="18"/>
      <c r="BT742" s="18"/>
      <c r="BU742" s="18"/>
      <c r="BV742" s="18"/>
      <c r="BW742" s="18"/>
      <c r="BX742" s="18"/>
      <c r="BY742" s="18"/>
      <c r="BZ742" s="18"/>
      <c r="CA742" s="18"/>
      <c r="CB742" s="18"/>
      <c r="CC742" s="18"/>
      <c r="CD742" s="18"/>
      <c r="CE742" s="18"/>
      <c r="CF742" s="18"/>
      <c r="CG742" s="18"/>
      <c r="CH742" s="18"/>
      <c r="CI742" s="18"/>
      <c r="CJ742" s="18"/>
      <c r="CK742" s="18"/>
      <c r="CL742" s="18"/>
      <c r="CM742" s="18"/>
      <c r="CN742" s="18"/>
      <c r="CO742" s="18"/>
      <c r="CP742" s="18"/>
      <c r="CQ742" s="18"/>
      <c r="CR742" s="18"/>
      <c r="CS742" s="18"/>
      <c r="CT742" s="18"/>
      <c r="CU742" s="18"/>
      <c r="CV742" s="18"/>
      <c r="CW742" s="18"/>
      <c r="CX742" s="18"/>
      <c r="CY742" s="18"/>
      <c r="CZ742" s="18"/>
      <c r="DA742" s="18"/>
      <c r="DB742" s="18"/>
      <c r="DC742" s="18"/>
      <c r="DD742" s="18"/>
      <c r="DE742" s="18"/>
      <c r="DF742" s="18"/>
      <c r="DG742" s="18"/>
      <c r="DH742" s="18"/>
      <c r="DI742" s="18"/>
      <c r="DJ742" s="18"/>
      <c r="DK742" s="18"/>
      <c r="DL742" s="18"/>
      <c r="DM742" s="18"/>
      <c r="DN742" s="18"/>
      <c r="DO742" s="18"/>
      <c r="DP742" s="18"/>
      <c r="DQ742" s="18"/>
      <c r="DR742" s="18"/>
      <c r="DS742" s="18"/>
      <c r="DT742" s="18"/>
      <c r="DU742" s="18"/>
      <c r="DV742" s="18"/>
      <c r="DW742" s="18"/>
      <c r="DX742" s="18"/>
      <c r="DY742" s="18"/>
      <c r="DZ742" s="18"/>
      <c r="EA742" s="18"/>
      <c r="EB742" s="18"/>
      <c r="EC742" s="18"/>
      <c r="ED742" s="18"/>
      <c r="EE742" s="18"/>
      <c r="EF742" s="18"/>
      <c r="EG742" s="18"/>
      <c r="EH742" s="18"/>
      <c r="EI742" s="18"/>
      <c r="EJ742" s="18"/>
      <c r="EK742" s="18"/>
      <c r="EL742" s="18"/>
      <c r="EM742" s="18"/>
      <c r="EN742" s="18"/>
      <c r="EO742" s="18"/>
      <c r="EP742" s="18"/>
      <c r="EQ742" s="18"/>
      <c r="ER742" s="18"/>
      <c r="ES742" s="18"/>
      <c r="ET742" s="18"/>
      <c r="EU742" s="18"/>
      <c r="EV742" s="18"/>
      <c r="EW742" s="18"/>
      <c r="EX742" s="18"/>
      <c r="EY742" s="18"/>
      <c r="EZ742" s="18"/>
      <c r="FA742" s="18"/>
      <c r="FB742" s="18"/>
      <c r="FC742" s="18"/>
      <c r="FD742" s="18"/>
      <c r="FE742" s="18"/>
      <c r="FF742" s="18"/>
      <c r="FG742" s="18"/>
      <c r="FH742" s="18"/>
      <c r="FI742" s="18"/>
      <c r="FJ742" s="18"/>
      <c r="FK742" s="18"/>
      <c r="FL742" s="18"/>
      <c r="FM742" s="18"/>
      <c r="FN742" s="18"/>
      <c r="FO742" s="18"/>
      <c r="FP742" s="18"/>
      <c r="FQ742" s="18"/>
      <c r="FR742" s="18"/>
      <c r="FS742" s="18"/>
      <c r="FT742" s="18"/>
      <c r="FU742" s="18"/>
      <c r="FV742" s="18"/>
      <c r="FW742" s="18"/>
      <c r="FX742" s="18"/>
      <c r="FY742" s="18"/>
      <c r="FZ742" s="18"/>
    </row>
    <row r="743" spans="1:182" ht="15">
      <c r="A743" s="18"/>
      <c r="B743" s="18"/>
      <c r="C743" s="18"/>
      <c r="D743" s="245"/>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18"/>
      <c r="AY743" s="18"/>
      <c r="AZ743" s="18"/>
      <c r="BA743" s="18"/>
      <c r="BB743" s="18"/>
      <c r="BC743" s="18"/>
      <c r="BD743" s="18"/>
      <c r="BE743" s="18"/>
      <c r="BF743" s="18"/>
      <c r="BG743" s="18"/>
      <c r="BH743" s="18"/>
      <c r="BI743" s="18"/>
      <c r="BJ743" s="18"/>
      <c r="BK743" s="18"/>
      <c r="BL743" s="18"/>
      <c r="BM743" s="18"/>
      <c r="BN743" s="18"/>
      <c r="BO743" s="18"/>
      <c r="BP743" s="18"/>
      <c r="BQ743" s="18"/>
      <c r="BR743" s="18"/>
      <c r="BS743" s="18"/>
      <c r="BT743" s="18"/>
      <c r="BU743" s="18"/>
      <c r="BV743" s="18"/>
      <c r="BW743" s="18"/>
      <c r="BX743" s="18"/>
      <c r="BY743" s="18"/>
      <c r="BZ743" s="18"/>
      <c r="CA743" s="18"/>
      <c r="CB743" s="18"/>
      <c r="CC743" s="18"/>
      <c r="CD743" s="18"/>
      <c r="CE743" s="18"/>
      <c r="CF743" s="18"/>
      <c r="CG743" s="18"/>
      <c r="CH743" s="18"/>
      <c r="CI743" s="18"/>
      <c r="CJ743" s="18"/>
      <c r="CK743" s="18"/>
      <c r="CL743" s="18"/>
      <c r="CM743" s="18"/>
      <c r="CN743" s="18"/>
      <c r="CO743" s="18"/>
      <c r="CP743" s="18"/>
      <c r="CQ743" s="18"/>
      <c r="CR743" s="18"/>
      <c r="CS743" s="18"/>
      <c r="CT743" s="18"/>
      <c r="CU743" s="18"/>
      <c r="CV743" s="18"/>
      <c r="CW743" s="18"/>
      <c r="CX743" s="18"/>
      <c r="CY743" s="18"/>
      <c r="CZ743" s="18"/>
      <c r="DA743" s="18"/>
      <c r="DB743" s="18"/>
      <c r="DC743" s="18"/>
      <c r="DD743" s="18"/>
      <c r="DE743" s="18"/>
      <c r="DF743" s="18"/>
      <c r="DG743" s="18"/>
      <c r="DH743" s="18"/>
      <c r="DI743" s="18"/>
      <c r="DJ743" s="18"/>
      <c r="DK743" s="18"/>
      <c r="DL743" s="18"/>
      <c r="DM743" s="18"/>
      <c r="DN743" s="18"/>
      <c r="DO743" s="18"/>
      <c r="DP743" s="18"/>
      <c r="DQ743" s="18"/>
      <c r="DR743" s="18"/>
      <c r="DS743" s="18"/>
      <c r="DT743" s="18"/>
      <c r="DU743" s="18"/>
      <c r="DV743" s="18"/>
      <c r="DW743" s="18"/>
      <c r="DX743" s="18"/>
      <c r="DY743" s="18"/>
      <c r="DZ743" s="18"/>
      <c r="EA743" s="18"/>
      <c r="EB743" s="18"/>
      <c r="EC743" s="18"/>
      <c r="ED743" s="18"/>
      <c r="EE743" s="18"/>
      <c r="EF743" s="18"/>
      <c r="EG743" s="18"/>
      <c r="EH743" s="18"/>
      <c r="EI743" s="18"/>
      <c r="EJ743" s="18"/>
      <c r="EK743" s="18"/>
      <c r="EL743" s="18"/>
      <c r="EM743" s="18"/>
      <c r="EN743" s="18"/>
      <c r="EO743" s="18"/>
      <c r="EP743" s="18"/>
      <c r="EQ743" s="18"/>
      <c r="ER743" s="18"/>
      <c r="ES743" s="18"/>
      <c r="ET743" s="18"/>
      <c r="EU743" s="18"/>
      <c r="EV743" s="18"/>
      <c r="EW743" s="18"/>
      <c r="EX743" s="18"/>
      <c r="EY743" s="18"/>
      <c r="EZ743" s="18"/>
      <c r="FA743" s="18"/>
      <c r="FB743" s="18"/>
      <c r="FC743" s="18"/>
      <c r="FD743" s="18"/>
      <c r="FE743" s="18"/>
      <c r="FF743" s="18"/>
      <c r="FG743" s="18"/>
      <c r="FH743" s="18"/>
      <c r="FI743" s="18"/>
      <c r="FJ743" s="18"/>
      <c r="FK743" s="18"/>
      <c r="FL743" s="18"/>
      <c r="FM743" s="18"/>
      <c r="FN743" s="18"/>
      <c r="FO743" s="18"/>
      <c r="FP743" s="18"/>
      <c r="FQ743" s="18"/>
      <c r="FR743" s="18"/>
      <c r="FS743" s="18"/>
      <c r="FT743" s="18"/>
      <c r="FU743" s="18"/>
      <c r="FV743" s="18"/>
      <c r="FW743" s="18"/>
      <c r="FX743" s="18"/>
      <c r="FY743" s="18"/>
      <c r="FZ743" s="18"/>
    </row>
    <row r="744" spans="1:182" ht="15">
      <c r="A744" s="18"/>
      <c r="B744" s="18"/>
      <c r="C744" s="18"/>
      <c r="D744" s="245"/>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18"/>
      <c r="AY744" s="18"/>
      <c r="AZ744" s="18"/>
      <c r="BA744" s="18"/>
      <c r="BB744" s="18"/>
      <c r="BC744" s="18"/>
      <c r="BD744" s="18"/>
      <c r="BE744" s="18"/>
      <c r="BF744" s="18"/>
      <c r="BG744" s="18"/>
      <c r="BH744" s="18"/>
      <c r="BI744" s="18"/>
      <c r="BJ744" s="18"/>
      <c r="BK744" s="18"/>
      <c r="BL744" s="18"/>
      <c r="BM744" s="18"/>
      <c r="BN744" s="18"/>
      <c r="BO744" s="18"/>
      <c r="BP744" s="18"/>
      <c r="BQ744" s="18"/>
      <c r="BR744" s="18"/>
      <c r="BS744" s="18"/>
      <c r="BT744" s="18"/>
      <c r="BU744" s="18"/>
      <c r="BV744" s="18"/>
      <c r="BW744" s="18"/>
      <c r="BX744" s="18"/>
      <c r="BY744" s="18"/>
      <c r="BZ744" s="18"/>
      <c r="CA744" s="18"/>
      <c r="CB744" s="18"/>
      <c r="CC744" s="18"/>
      <c r="CD744" s="18"/>
      <c r="CE744" s="18"/>
      <c r="CF744" s="18"/>
      <c r="CG744" s="18"/>
      <c r="CH744" s="18"/>
      <c r="CI744" s="18"/>
      <c r="CJ744" s="18"/>
      <c r="CK744" s="18"/>
      <c r="CL744" s="18"/>
      <c r="CM744" s="18"/>
      <c r="CN744" s="18"/>
      <c r="CO744" s="18"/>
      <c r="CP744" s="18"/>
      <c r="CQ744" s="18"/>
      <c r="CR744" s="18"/>
      <c r="CS744" s="18"/>
      <c r="CT744" s="18"/>
      <c r="CU744" s="18"/>
      <c r="CV744" s="18"/>
      <c r="CW744" s="18"/>
      <c r="CX744" s="18"/>
      <c r="CY744" s="18"/>
      <c r="CZ744" s="18"/>
      <c r="DA744" s="18"/>
      <c r="DB744" s="18"/>
      <c r="DC744" s="18"/>
      <c r="DD744" s="18"/>
      <c r="DE744" s="18"/>
      <c r="DF744" s="18"/>
      <c r="DG744" s="18"/>
      <c r="DH744" s="18"/>
      <c r="DI744" s="18"/>
      <c r="DJ744" s="18"/>
      <c r="DK744" s="18"/>
      <c r="DL744" s="18"/>
      <c r="DM744" s="18"/>
      <c r="DN744" s="18"/>
      <c r="DO744" s="18"/>
      <c r="DP744" s="18"/>
      <c r="DQ744" s="18"/>
      <c r="DR744" s="18"/>
      <c r="DS744" s="18"/>
      <c r="DT744" s="18"/>
      <c r="DU744" s="18"/>
      <c r="DV744" s="18"/>
      <c r="DW744" s="18"/>
      <c r="DX744" s="18"/>
      <c r="DY744" s="18"/>
      <c r="DZ744" s="18"/>
      <c r="EA744" s="18"/>
      <c r="EB744" s="18"/>
      <c r="EC744" s="18"/>
      <c r="ED744" s="18"/>
      <c r="EE744" s="18"/>
      <c r="EF744" s="18"/>
      <c r="EG744" s="18"/>
      <c r="EH744" s="18"/>
      <c r="EI744" s="18"/>
      <c r="EJ744" s="18"/>
      <c r="EK744" s="18"/>
      <c r="EL744" s="18"/>
      <c r="EM744" s="18"/>
      <c r="EN744" s="18"/>
      <c r="EO744" s="18"/>
      <c r="EP744" s="18"/>
      <c r="EQ744" s="18"/>
      <c r="ER744" s="18"/>
      <c r="ES744" s="18"/>
      <c r="ET744" s="18"/>
      <c r="EU744" s="18"/>
      <c r="EV744" s="18"/>
      <c r="EW744" s="18"/>
      <c r="EX744" s="18"/>
      <c r="EY744" s="18"/>
      <c r="EZ744" s="18"/>
      <c r="FA744" s="18"/>
      <c r="FB744" s="18"/>
      <c r="FC744" s="18"/>
      <c r="FD744" s="18"/>
      <c r="FE744" s="18"/>
      <c r="FF744" s="18"/>
      <c r="FG744" s="18"/>
      <c r="FH744" s="18"/>
      <c r="FI744" s="18"/>
      <c r="FJ744" s="18"/>
      <c r="FK744" s="18"/>
      <c r="FL744" s="18"/>
      <c r="FM744" s="18"/>
      <c r="FN744" s="18"/>
      <c r="FO744" s="18"/>
      <c r="FP744" s="18"/>
      <c r="FQ744" s="18"/>
      <c r="FR744" s="18"/>
      <c r="FS744" s="18"/>
      <c r="FT744" s="18"/>
      <c r="FU744" s="18"/>
      <c r="FV744" s="18"/>
      <c r="FW744" s="18"/>
      <c r="FX744" s="18"/>
      <c r="FY744" s="18"/>
      <c r="FZ744" s="18"/>
    </row>
  </sheetData>
  <sheetProtection sheet="1" objects="1" scenarios="1" selectLockedCells="1"/>
  <mergeCells count="10">
    <mergeCell ref="K22:L22"/>
    <mergeCell ref="F7:G7"/>
    <mergeCell ref="K11:L11"/>
    <mergeCell ref="F18:G18"/>
    <mergeCell ref="K94:L94"/>
    <mergeCell ref="K82:L82"/>
    <mergeCell ref="K70:L70"/>
    <mergeCell ref="K58:L58"/>
    <mergeCell ref="K46:L46"/>
    <mergeCell ref="K34:L34"/>
  </mergeCells>
  <conditionalFormatting sqref="B11">
    <cfRule type="cellIs" priority="1" dxfId="19" operator="notEqual" stopIfTrue="1">
      <formula>$B$2</formula>
    </cfRule>
  </conditionalFormatting>
  <dataValidations count="1">
    <dataValidation allowBlank="1" showInputMessage="1" showErrorMessage="1" promptTitle="Stations or Log Miles" prompt="Enter 12514 for Station 125+14.&#10;Enter 560 for Log Mile 5.60." sqref="B14:B19 D14:D19"/>
  </dataValidations>
  <printOptions horizontalCentered="1" verticalCentered="1"/>
  <pageMargins left="0.5" right="0.5" top="0.5" bottom="0.5" header="0.5" footer="0.5"/>
  <pageSetup fitToHeight="1" fitToWidth="1" horizontalDpi="300" verticalDpi="300" orientation="portrait" scale="40" r:id="rId2"/>
  <headerFooter alignWithMargins="0">
    <oddHeader>&amp;RAPIW 5.01 5/1/2014</oddHeader>
  </headerFooter>
  <drawing r:id="rId1"/>
</worksheet>
</file>

<file path=xl/worksheets/sheet5.xml><?xml version="1.0" encoding="utf-8"?>
<worksheet xmlns="http://schemas.openxmlformats.org/spreadsheetml/2006/main" xmlns:r="http://schemas.openxmlformats.org/officeDocument/2006/relationships">
  <sheetPr codeName="Sheet9" transitionEvaluation="1">
    <pageSetUpPr fitToPage="1"/>
  </sheetPr>
  <dimension ref="A1:X69"/>
  <sheetViews>
    <sheetView showGridLines="0" showRowColHeaders="0" defaultGridColor="0" zoomScale="70" zoomScaleNormal="70" zoomScalePageLayoutView="0" colorId="22" workbookViewId="0" topLeftCell="A1">
      <selection activeCell="M6" sqref="M6"/>
    </sheetView>
  </sheetViews>
  <sheetFormatPr defaultColWidth="9.77734375" defaultRowHeight="15"/>
  <cols>
    <col min="1" max="1" width="23.10546875" style="18" customWidth="1"/>
    <col min="2" max="2" width="9.5546875" style="18" customWidth="1"/>
    <col min="3" max="3" width="5.77734375" style="18" customWidth="1"/>
    <col min="4" max="4" width="10.77734375" style="18" customWidth="1"/>
    <col min="5" max="5" width="11.5546875" style="18" customWidth="1"/>
    <col min="6" max="6" width="9.21484375" style="18" customWidth="1"/>
    <col min="7" max="7" width="11.5546875" style="18" customWidth="1"/>
    <col min="8" max="8" width="9.6640625" style="18" customWidth="1"/>
    <col min="9" max="9" width="10.77734375" style="18" customWidth="1"/>
    <col min="10" max="10" width="11.5546875" style="18" customWidth="1"/>
    <col min="11" max="11" width="6.99609375" style="18" customWidth="1"/>
    <col min="12" max="16" width="10.77734375" style="18" customWidth="1"/>
    <col min="17" max="18" width="6.99609375" style="18" customWidth="1"/>
    <col min="19" max="19" width="4.77734375" style="18" customWidth="1"/>
    <col min="20" max="20" width="9.77734375" style="18" hidden="1" customWidth="1"/>
    <col min="21" max="16384" width="9.77734375" style="18" customWidth="1"/>
  </cols>
  <sheetData>
    <row r="1" spans="1:23" ht="30">
      <c r="A1" s="1" t="s">
        <v>48</v>
      </c>
      <c r="B1" s="2"/>
      <c r="C1" s="1"/>
      <c r="D1" s="2"/>
      <c r="E1" s="2"/>
      <c r="F1" s="2"/>
      <c r="G1" s="2"/>
      <c r="H1" s="2"/>
      <c r="I1" s="2"/>
      <c r="J1" s="2"/>
      <c r="N1" s="388"/>
      <c r="O1" s="388"/>
      <c r="P1" s="388"/>
      <c r="U1" s="237"/>
      <c r="V1" s="237"/>
      <c r="W1" s="237"/>
    </row>
    <row r="2" spans="1:24" ht="18">
      <c r="A2" s="4"/>
      <c r="B2" s="4"/>
      <c r="C2" s="4"/>
      <c r="D2" s="4"/>
      <c r="E2" s="5"/>
      <c r="F2" s="4"/>
      <c r="G2" s="4"/>
      <c r="H2" s="4"/>
      <c r="I2" s="4"/>
      <c r="J2" s="4"/>
      <c r="R2" s="221"/>
      <c r="S2" s="237"/>
      <c r="T2" s="237"/>
      <c r="U2" s="399">
        <f ca="1">ROUND(RAND(),4)</f>
        <v>0.8798</v>
      </c>
      <c r="V2" s="399">
        <f ca="1">ROUND(RAND(),4)</f>
        <v>0.8154</v>
      </c>
      <c r="W2" s="237"/>
      <c r="X2" s="237"/>
    </row>
    <row r="3" spans="1:24" ht="18">
      <c r="A3" s="6" t="s">
        <v>5</v>
      </c>
      <c r="B3" s="22">
        <f>Properties!B3</f>
        <v>0</v>
      </c>
      <c r="C3" s="22"/>
      <c r="D3" s="6" t="s">
        <v>6</v>
      </c>
      <c r="E3" s="23">
        <f>Properties!E3</f>
        <v>0</v>
      </c>
      <c r="F3" s="6" t="s">
        <v>7</v>
      </c>
      <c r="G3" s="22" t="e">
        <f>UPPER(Properties!G3)</f>
        <v>#VALUE!</v>
      </c>
      <c r="H3" s="22"/>
      <c r="I3" s="6" t="s">
        <v>8</v>
      </c>
      <c r="J3" s="23">
        <f>Properties!J3</f>
        <v>0</v>
      </c>
      <c r="R3" s="221"/>
      <c r="S3" s="237"/>
      <c r="T3" s="237"/>
      <c r="U3" s="237"/>
      <c r="V3" s="237"/>
      <c r="W3" s="237"/>
      <c r="X3" s="237"/>
    </row>
    <row r="4" spans="18:24" ht="15">
      <c r="R4" s="221"/>
      <c r="S4" s="237"/>
      <c r="T4" s="237"/>
      <c r="U4" s="237"/>
      <c r="V4" s="237"/>
      <c r="W4" s="237"/>
      <c r="X4" s="237"/>
    </row>
    <row r="5" spans="1:24" ht="18">
      <c r="A5" s="24" t="s">
        <v>0</v>
      </c>
      <c r="B5" s="25">
        <f>IF(+'Loose Mix'!F16=" "," ",+'Loose Mix'!F16)</f>
      </c>
      <c r="G5" s="26" t="s">
        <v>1</v>
      </c>
      <c r="H5" s="346" t="s">
        <v>2</v>
      </c>
      <c r="I5" s="347" t="s">
        <v>327</v>
      </c>
      <c r="M5" s="26" t="s">
        <v>1</v>
      </c>
      <c r="N5" s="346" t="s">
        <v>2</v>
      </c>
      <c r="O5" s="347" t="s">
        <v>327</v>
      </c>
      <c r="R5" s="221"/>
      <c r="S5" s="237"/>
      <c r="T5" s="237"/>
      <c r="U5" s="237"/>
      <c r="V5" s="400"/>
      <c r="W5" s="237"/>
      <c r="X5" s="237"/>
    </row>
    <row r="6" spans="1:24" ht="18">
      <c r="A6" s="24" t="s">
        <v>49</v>
      </c>
      <c r="B6" s="24"/>
      <c r="C6" s="24"/>
      <c r="D6" s="27">
        <f>'Loose Mix'!M16</f>
        <v>0</v>
      </c>
      <c r="F6" s="28" t="s">
        <v>50</v>
      </c>
      <c r="G6" s="247"/>
      <c r="H6" s="348"/>
      <c r="I6" s="26">
        <f>W8</f>
        <v>0</v>
      </c>
      <c r="L6" s="28" t="s">
        <v>50</v>
      </c>
      <c r="M6" s="247"/>
      <c r="N6" s="348"/>
      <c r="O6" s="347">
        <f>X8</f>
        <v>0</v>
      </c>
      <c r="R6" s="221"/>
      <c r="S6" s="237"/>
      <c r="T6" s="237"/>
      <c r="U6" s="401"/>
      <c r="V6" s="400">
        <f>ROUND(H9-IF(AND(0&lt;=H9,H9&lt;=V9),V8,IF(AND(V9&lt;H9,H9&lt;=V10),V9,IF(AND(V10&lt;H9,H9&lt;=V11),V10,IF(AND(V11&lt;H9,H9&lt;=V12),V11,IF(AND(V12&lt;H9,H9&lt;=V13),V12,V13))))),0)</f>
        <v>0</v>
      </c>
      <c r="W6" s="237">
        <f>ROUND(N9-IF(AND(0&lt;=N9,N9&lt;=V9),V8,IF(AND(V9&lt;N9,N9&lt;=V10),V9,IF(AND(V10&lt;N9,N9&lt;=V11),V10,IF(AND(V11&lt;N9,N9&lt;=V12),V11,IF(AND(V12&lt;N9,N9&lt;=V13),V12,V13))))),0)</f>
        <v>0</v>
      </c>
      <c r="X6" s="237"/>
    </row>
    <row r="7" spans="1:24" ht="18">
      <c r="A7" s="24" t="s">
        <v>51</v>
      </c>
      <c r="B7" s="24"/>
      <c r="C7" s="24"/>
      <c r="D7" s="390">
        <f>'Loose Mix'!B14</f>
        <v>0</v>
      </c>
      <c r="R7" s="221"/>
      <c r="S7" s="237"/>
      <c r="T7" s="237"/>
      <c r="U7" s="237"/>
      <c r="V7" s="400">
        <f>V6+IF(AND(V8&lt;=H9,H9&lt;=V9),'Loose Mix'!B14,IF(AND(V9&lt;H9,H9&lt;=V10),'Loose Mix'!B15,IF(AND(V10&lt;H9,H9&lt;=V11),'Loose Mix'!B16,IF(AND(V11&lt;H9,H9&lt;=V12),'Loose Mix'!B17,IF(AND(V12&lt;H9,H9&lt;=V13),'Loose Mix'!B18,'Loose Mix'!B19)))))</f>
        <v>0</v>
      </c>
      <c r="W7" s="402">
        <f>W6+IF(AND(V8&lt;=N9,N9&lt;=V9),'Loose Mix'!B14,IF(AND(V9&lt;N9,N9&lt;=V10),'Loose Mix'!B15,IF(AND(V10&lt;N9,N9&lt;=V11),'Loose Mix'!B16,IF(AND(V11&lt;N9,N9&lt;=V12),'Loose Mix'!B17,IF(AND(V12&lt;N9,N9&lt;=V13),'Loose Mix'!B18,'Loose Mix'!B19)))))</f>
        <v>0</v>
      </c>
      <c r="X7" s="237"/>
    </row>
    <row r="8" spans="1:24" ht="21">
      <c r="A8" s="24" t="s">
        <v>52</v>
      </c>
      <c r="B8" s="24"/>
      <c r="C8" s="24"/>
      <c r="D8" s="389" t="e">
        <f>INDEX('Loose Mix'!D14:'Loose Mix'!D19,COUNT('Loose Mix'!D14:'Loose Mix'!D19),1)</f>
        <v>#VALUE!</v>
      </c>
      <c r="F8" s="29" t="s">
        <v>53</v>
      </c>
      <c r="G8" s="29" t="s">
        <v>1</v>
      </c>
      <c r="H8" s="29" t="s">
        <v>54</v>
      </c>
      <c r="I8" s="30" t="s">
        <v>55</v>
      </c>
      <c r="J8" s="31"/>
      <c r="L8" s="29" t="s">
        <v>417</v>
      </c>
      <c r="M8" s="29" t="s">
        <v>1</v>
      </c>
      <c r="N8" s="29" t="s">
        <v>418</v>
      </c>
      <c r="O8" s="30" t="s">
        <v>55</v>
      </c>
      <c r="P8" s="31"/>
      <c r="S8" s="237"/>
      <c r="T8" s="237"/>
      <c r="U8" s="237"/>
      <c r="V8" s="237">
        <v>0</v>
      </c>
      <c r="W8" s="400">
        <f>IF(AND(V8&lt;=H9,H9&lt;=V9),S9,IF(AND(V9&lt;H9,H9&lt;=V10),S10,IF(AND(V10&lt;H9,H9&lt;=V11),S11,IF(AND(V11&lt;H9,H9&lt;=V12),S12,IF(AND(V12&lt;H9,H9&lt;=V13),S13,S14)))))</f>
        <v>0</v>
      </c>
      <c r="X8" s="237">
        <f>IF(AND(V8&lt;=N9+F9,N9+F9&lt;=V9),S9,IF(AND(V9&lt;N9+F9,N9+F9&lt;=V10),S10,IF(AND(V10&lt;F9,F9&lt;=V11),S11,IF(AND(V11&lt;F9,F9&lt;=V12),S12,IF(AND(V12&lt;F9,F9&lt;=V13),S13,S14)))))</f>
        <v>0</v>
      </c>
    </row>
    <row r="9" spans="1:24" ht="18">
      <c r="A9" s="24" t="s">
        <v>56</v>
      </c>
      <c r="B9" s="24"/>
      <c r="C9" s="24"/>
      <c r="D9" s="244">
        <f>V14</f>
        <v>0</v>
      </c>
      <c r="F9" s="212">
        <f>IF($V$5=2,ROUND(D9/2,0),ROUND(D9,0))</f>
        <v>0</v>
      </c>
      <c r="G9" s="32">
        <f>G6</f>
        <v>0</v>
      </c>
      <c r="H9" s="405">
        <f>F9*G9</f>
        <v>0</v>
      </c>
      <c r="I9" s="558">
        <f>IF(B5="","",V7)</f>
      </c>
      <c r="J9" s="559"/>
      <c r="L9" s="212">
        <f>IF($V$5=2,ROUND(D9/2,0),0)</f>
        <v>0</v>
      </c>
      <c r="M9" s="32">
        <f>M6</f>
        <v>0</v>
      </c>
      <c r="N9" s="405">
        <f>IF($V$5=2,F9+L9*M9,0)</f>
        <v>0</v>
      </c>
      <c r="O9" s="558">
        <f>IF(AND($V$5=2,B5&lt;&gt;""),W7,"")</f>
      </c>
      <c r="P9" s="559"/>
      <c r="S9" s="237">
        <f>'Loose Mix'!A14</f>
        <v>0</v>
      </c>
      <c r="T9" s="237"/>
      <c r="U9" s="237">
        <f>'Loose Mix'!D14-'Loose Mix'!B14</f>
        <v>0</v>
      </c>
      <c r="V9" s="237">
        <f>U9</f>
        <v>0</v>
      </c>
      <c r="W9" s="237"/>
      <c r="X9" s="237"/>
    </row>
    <row r="10" spans="1:24" ht="17.25">
      <c r="A10" s="24" t="s">
        <v>57</v>
      </c>
      <c r="B10" s="24"/>
      <c r="C10" s="24"/>
      <c r="D10" s="34">
        <f>'Loose Mix'!M19</f>
        <v>12</v>
      </c>
      <c r="F10" s="29" t="s">
        <v>328</v>
      </c>
      <c r="G10" s="29" t="s">
        <v>2</v>
      </c>
      <c r="H10" s="30" t="str">
        <f>"OFFSET="&amp;TEXT(IF(I6&gt;0,0.5,0),"0.0")&amp;"+W2XB"</f>
        <v>OFFSET=0.0+W2XB</v>
      </c>
      <c r="I10" s="31"/>
      <c r="L10" s="29" t="s">
        <v>328</v>
      </c>
      <c r="M10" s="29" t="s">
        <v>2</v>
      </c>
      <c r="N10" s="30" t="str">
        <f>"OFFSET="&amp;TEXT(IF(O6&gt;0,0.5,0),"0.0")&amp;"+W2XB"</f>
        <v>OFFSET=0.0+W2XB</v>
      </c>
      <c r="O10" s="31"/>
      <c r="S10" s="237">
        <f>'Loose Mix'!A15</f>
        <v>0</v>
      </c>
      <c r="T10" s="237"/>
      <c r="U10" s="237">
        <f>'Loose Mix'!D15-'Loose Mix'!B15</f>
        <v>0</v>
      </c>
      <c r="V10" s="237">
        <f>U10+V9</f>
        <v>0</v>
      </c>
      <c r="W10" s="237"/>
      <c r="X10" s="237"/>
    </row>
    <row r="11" spans="6:24" ht="17.25">
      <c r="F11" s="29">
        <f>D10-I6*0.5</f>
        <v>12</v>
      </c>
      <c r="G11" s="32">
        <f>H6</f>
        <v>0</v>
      </c>
      <c r="H11" s="33"/>
      <c r="I11" s="349">
        <f>F11*G11+IF(I6&gt;0,0.5,0)</f>
        <v>0</v>
      </c>
      <c r="L11" s="29">
        <f>IF($V$5=2,D10-O6*0.5,0)</f>
        <v>0</v>
      </c>
      <c r="M11" s="32">
        <f>N6</f>
        <v>0</v>
      </c>
      <c r="N11" s="33"/>
      <c r="O11" s="349">
        <f>L11*M11+IF(O6&gt;0,0.5,0)</f>
        <v>0</v>
      </c>
      <c r="S11" s="237">
        <f>'Loose Mix'!A16</f>
        <v>0</v>
      </c>
      <c r="T11" s="237"/>
      <c r="U11" s="237">
        <f>'Loose Mix'!D16-'Loose Mix'!B16</f>
        <v>0</v>
      </c>
      <c r="V11" s="237">
        <f>U11+V10</f>
        <v>0</v>
      </c>
      <c r="W11" s="237"/>
      <c r="X11" s="237"/>
    </row>
    <row r="12" spans="1:24" ht="15.75" thickBot="1">
      <c r="A12" s="35"/>
      <c r="B12" s="35"/>
      <c r="C12" s="35"/>
      <c r="D12" s="35"/>
      <c r="E12" s="35"/>
      <c r="F12" s="350">
        <f>IF(I6&gt;0,"Measure from unconfined edge.","")</f>
      </c>
      <c r="G12" s="35"/>
      <c r="H12" s="35"/>
      <c r="I12" s="35"/>
      <c r="J12" s="35"/>
      <c r="L12" s="350">
        <f>IF(O6&gt;0,"Measure from unconfined edge.","")</f>
      </c>
      <c r="M12" s="35"/>
      <c r="N12" s="35"/>
      <c r="O12" s="35"/>
      <c r="P12" s="35"/>
      <c r="S12" s="237">
        <f>'Loose Mix'!A17</f>
        <v>0</v>
      </c>
      <c r="T12" s="237"/>
      <c r="U12" s="237">
        <f>'Loose Mix'!D17-'Loose Mix'!B17</f>
        <v>0</v>
      </c>
      <c r="V12" s="237">
        <f>U12+V11</f>
        <v>0</v>
      </c>
      <c r="W12" s="237"/>
      <c r="X12" s="237"/>
    </row>
    <row r="13" spans="19:24" ht="15">
      <c r="S13" s="237">
        <f>'Loose Mix'!A18</f>
        <v>0</v>
      </c>
      <c r="T13" s="237"/>
      <c r="U13" s="237">
        <f>'Loose Mix'!D18-'Loose Mix'!B18</f>
        <v>0</v>
      </c>
      <c r="V13" s="237">
        <f>U13+V12</f>
        <v>0</v>
      </c>
      <c r="W13" s="237"/>
      <c r="X13" s="237"/>
    </row>
    <row r="14" spans="1:24" ht="17.25">
      <c r="A14" s="24" t="s">
        <v>0</v>
      </c>
      <c r="B14" s="25">
        <f>IF(+'Loose Mix'!F28=" "," ",+'Loose Mix'!F28)</f>
      </c>
      <c r="G14" s="26" t="s">
        <v>1</v>
      </c>
      <c r="H14" s="26" t="s">
        <v>2</v>
      </c>
      <c r="I14" s="347" t="s">
        <v>327</v>
      </c>
      <c r="M14" s="26" t="s">
        <v>1</v>
      </c>
      <c r="N14" s="26" t="s">
        <v>2</v>
      </c>
      <c r="O14" s="347" t="s">
        <v>327</v>
      </c>
      <c r="S14" s="237">
        <f>'Loose Mix'!A19</f>
        <v>0</v>
      </c>
      <c r="T14" s="237"/>
      <c r="U14" s="237">
        <f>'Loose Mix'!D19-'Loose Mix'!B19</f>
        <v>0</v>
      </c>
      <c r="V14" s="237">
        <f>U14+V13</f>
        <v>0</v>
      </c>
      <c r="W14" s="237"/>
      <c r="X14" s="237"/>
    </row>
    <row r="15" spans="1:24" ht="17.25">
      <c r="A15" s="24" t="s">
        <v>49</v>
      </c>
      <c r="B15" s="24"/>
      <c r="C15" s="24"/>
      <c r="D15" s="27">
        <f>'Loose Mix'!M28</f>
        <v>0</v>
      </c>
      <c r="F15" s="28" t="s">
        <v>50</v>
      </c>
      <c r="G15" s="247"/>
      <c r="H15" s="247"/>
      <c r="I15" s="26">
        <f>W17</f>
        <v>0</v>
      </c>
      <c r="L15" s="28" t="s">
        <v>50</v>
      </c>
      <c r="M15" s="247"/>
      <c r="N15" s="247"/>
      <c r="O15" s="347">
        <f>X17</f>
        <v>0</v>
      </c>
      <c r="S15" s="237"/>
      <c r="T15" s="237"/>
      <c r="U15" s="401"/>
      <c r="V15" s="400">
        <f>ROUND(H18-IF(AND(0&lt;=H18,H18&lt;=V18),V17,IF(AND(V18&lt;H18,H18&lt;=V19),V18,IF(AND(V19&lt;H18,H18&lt;=V20),V19,IF(AND(V20&lt;H18,H18&lt;=V21),V20,IF(AND(V21&lt;H18,H18&lt;=V22),V21,V22))))),0)</f>
        <v>0</v>
      </c>
      <c r="W15" s="237">
        <f>ROUND(N18-IF(AND(0&lt;=N18,N18&lt;=V18),V17,IF(AND(V18&lt;N18,N18&lt;=V19),V18,IF(AND(V19&lt;N18,N18&lt;=V20),V19,IF(AND(V20&lt;N18,N18&lt;=V21),V20,IF(AND(V21&lt;N18,N18&lt;=V22),V21,V22))))),0)</f>
        <v>0</v>
      </c>
      <c r="X15" s="237"/>
    </row>
    <row r="16" spans="1:24" ht="17.25">
      <c r="A16" s="24" t="s">
        <v>51</v>
      </c>
      <c r="B16" s="24"/>
      <c r="C16" s="24"/>
      <c r="D16" s="390">
        <f>'Loose Mix'!B21</f>
        <v>0</v>
      </c>
      <c r="S16" s="237"/>
      <c r="T16" s="237"/>
      <c r="U16" s="237"/>
      <c r="V16" s="400">
        <f>V15+IF(AND(V17&lt;=H18,H18&lt;=V18),'Loose Mix'!B21,IF(AND(V18&lt;H18,H18&lt;=V19),'Loose Mix'!B22,IF(AND(V19&lt;H18,H18&lt;=V20),'Loose Mix'!B23,IF(AND(V20&lt;H18,H18&lt;=V21),'Loose Mix'!B24,IF(AND(V21&lt;H18,H18&lt;=V22),'Loose Mix'!B25,'Loose Mix'!B26)))))</f>
        <v>0</v>
      </c>
      <c r="W16" s="402">
        <f>W15+IF(AND(V17&lt;=N18,N18&lt;=V18),'Loose Mix'!B21,IF(AND(V18&lt;N18,N18&lt;=V19),'Loose Mix'!B22,IF(AND(V19&lt;N18,N18&lt;=V20),'Loose Mix'!B23,IF(AND(V20&lt;N18,N18&lt;=V21),'Loose Mix'!B24,IF(AND(V21&lt;N18,N18&lt;=V22),'Loose Mix'!B25,'Loose Mix'!B26)))))</f>
        <v>0</v>
      </c>
      <c r="X16" s="237"/>
    </row>
    <row r="17" spans="1:24" ht="19.5">
      <c r="A17" s="24" t="s">
        <v>52</v>
      </c>
      <c r="B17" s="24"/>
      <c r="C17" s="24"/>
      <c r="D17" s="390" t="e">
        <f>INDEX('Loose Mix'!D21:'Loose Mix'!D26,COUNT('Loose Mix'!D21:'Loose Mix'!D26),1)</f>
        <v>#VALUE!</v>
      </c>
      <c r="F17" s="29" t="s">
        <v>53</v>
      </c>
      <c r="G17" s="29" t="s">
        <v>1</v>
      </c>
      <c r="H17" s="29" t="s">
        <v>54</v>
      </c>
      <c r="I17" s="30" t="s">
        <v>55</v>
      </c>
      <c r="J17" s="31"/>
      <c r="L17" s="29" t="s">
        <v>417</v>
      </c>
      <c r="M17" s="29" t="s">
        <v>1</v>
      </c>
      <c r="N17" s="29" t="s">
        <v>418</v>
      </c>
      <c r="O17" s="30" t="s">
        <v>55</v>
      </c>
      <c r="P17" s="31"/>
      <c r="S17" s="237"/>
      <c r="T17" s="237"/>
      <c r="U17" s="237"/>
      <c r="V17" s="237">
        <v>0</v>
      </c>
      <c r="W17" s="400">
        <f>IF(AND(V17&lt;=H18,H18&lt;=V18),S18,IF(AND(V18&lt;H18,H18&lt;=V19),S19,IF(AND(V19&lt;H18,H18&lt;=V20),S20,IF(AND(V20&lt;H18,H18&lt;=V21),S21,IF(AND(V21&lt;H18,H18&lt;=V22),S22,S23)))))</f>
        <v>0</v>
      </c>
      <c r="X17" s="237">
        <f>IF(AND(V17&lt;=N18+F18,N18+F18&lt;=V18),S18,IF(AND(V18&lt;N18+F18,N18+F18&lt;=V19),S19,IF(AND(V19&lt;F18,F18&lt;=V20),S20,IF(AND(V20&lt;F18,F18&lt;=V21),S21,IF(AND(V21&lt;F18,F18&lt;=V22),S22,S23)))))</f>
        <v>0</v>
      </c>
    </row>
    <row r="18" spans="1:24" ht="17.25">
      <c r="A18" s="24" t="s">
        <v>56</v>
      </c>
      <c r="B18" s="24"/>
      <c r="C18" s="24"/>
      <c r="D18" s="244">
        <f>V23</f>
        <v>0</v>
      </c>
      <c r="F18" s="212">
        <f>IF($V$5=2,ROUND(D18/2,0),ROUND(D18,0))</f>
        <v>0</v>
      </c>
      <c r="G18" s="32">
        <f>G15</f>
        <v>0</v>
      </c>
      <c r="H18" s="405">
        <f>F18*G18</f>
        <v>0</v>
      </c>
      <c r="I18" s="558">
        <f>IF(B14="","",V16)</f>
      </c>
      <c r="J18" s="559"/>
      <c r="L18" s="212">
        <f>IF($V$5=2,ROUND(D18/2,0),0)</f>
        <v>0</v>
      </c>
      <c r="M18" s="32">
        <f>M15</f>
        <v>0</v>
      </c>
      <c r="N18" s="405">
        <f>IF($V$5=2,F18+L18*M18,0)</f>
        <v>0</v>
      </c>
      <c r="O18" s="558">
        <f>IF(AND($V$5=2,B14&lt;&gt;""),W16,"")</f>
      </c>
      <c r="P18" s="559"/>
      <c r="R18" s="24"/>
      <c r="S18" s="403">
        <f>'Loose Mix'!A21</f>
        <v>0</v>
      </c>
      <c r="T18" s="404"/>
      <c r="U18" s="237">
        <f>'Loose Mix'!D21-'Loose Mix'!B21</f>
        <v>0</v>
      </c>
      <c r="V18" s="237">
        <f>U18</f>
        <v>0</v>
      </c>
      <c r="W18" s="237"/>
      <c r="X18" s="237"/>
    </row>
    <row r="19" spans="1:24" ht="17.25">
      <c r="A19" s="24" t="s">
        <v>57</v>
      </c>
      <c r="B19" s="24"/>
      <c r="C19" s="24"/>
      <c r="D19" s="34">
        <f>'Loose Mix'!M31</f>
        <v>12</v>
      </c>
      <c r="F19" s="29" t="s">
        <v>328</v>
      </c>
      <c r="G19" s="29" t="s">
        <v>2</v>
      </c>
      <c r="H19" s="30" t="str">
        <f>"OFFSET="&amp;TEXT(IF(I15&gt;0,0.5,0),"0.0")&amp;"+W2XB"</f>
        <v>OFFSET=0.0+W2XB</v>
      </c>
      <c r="I19" s="31"/>
      <c r="L19" s="29" t="s">
        <v>328</v>
      </c>
      <c r="M19" s="29" t="s">
        <v>2</v>
      </c>
      <c r="N19" s="30" t="str">
        <f>"OFFSET="&amp;TEXT(IF(O15&gt;0,0.5,0),"0.0")&amp;"+W2XB"</f>
        <v>OFFSET=0.0+W2XB</v>
      </c>
      <c r="O19" s="31"/>
      <c r="S19" s="403">
        <f>'Loose Mix'!A22</f>
        <v>0</v>
      </c>
      <c r="T19" s="237"/>
      <c r="U19" s="237">
        <f>'Loose Mix'!D22-'Loose Mix'!B22</f>
        <v>0</v>
      </c>
      <c r="V19" s="237">
        <f>U19+V18</f>
        <v>0</v>
      </c>
      <c r="W19" s="237"/>
      <c r="X19" s="237"/>
    </row>
    <row r="20" spans="6:24" ht="17.25">
      <c r="F20" s="29">
        <f>D19-I15*0.5</f>
        <v>12</v>
      </c>
      <c r="G20" s="32">
        <f>H15</f>
        <v>0</v>
      </c>
      <c r="H20" s="33"/>
      <c r="I20" s="349">
        <f>F20*G20+IF(I15&gt;0,0.5,0)</f>
        <v>0</v>
      </c>
      <c r="L20" s="29">
        <f>IF($V$5=2,D19-O15*0.5,0)</f>
        <v>0</v>
      </c>
      <c r="M20" s="32">
        <f>N15</f>
        <v>0</v>
      </c>
      <c r="N20" s="33"/>
      <c r="O20" s="349">
        <f>L20*M20+IF(O15&gt;0,0.5,0)</f>
        <v>0</v>
      </c>
      <c r="S20" s="403">
        <f>'Loose Mix'!A23</f>
        <v>0</v>
      </c>
      <c r="T20" s="237"/>
      <c r="U20" s="237">
        <f>'Loose Mix'!D23-'Loose Mix'!B23</f>
        <v>0</v>
      </c>
      <c r="V20" s="237">
        <f>U20+V19</f>
        <v>0</v>
      </c>
      <c r="W20" s="237"/>
      <c r="X20" s="237"/>
    </row>
    <row r="21" spans="1:24" ht="15.75" thickBot="1">
      <c r="A21" s="35"/>
      <c r="B21" s="35"/>
      <c r="C21" s="35"/>
      <c r="D21" s="35"/>
      <c r="E21" s="35"/>
      <c r="F21" s="350">
        <f>IF(I15&gt;0,"Measure from unconfined edge.","")</f>
      </c>
      <c r="G21" s="35"/>
      <c r="H21" s="35"/>
      <c r="I21" s="35"/>
      <c r="J21" s="35"/>
      <c r="L21" s="350">
        <f>IF(O15&gt;0,"Measure from unconfined edge.","")</f>
      </c>
      <c r="M21" s="35"/>
      <c r="N21" s="35"/>
      <c r="O21" s="35"/>
      <c r="P21" s="35"/>
      <c r="S21" s="403">
        <f>'Loose Mix'!A24</f>
        <v>0</v>
      </c>
      <c r="T21" s="237"/>
      <c r="U21" s="237">
        <f>'Loose Mix'!D24-'Loose Mix'!B24</f>
        <v>0</v>
      </c>
      <c r="V21" s="237">
        <f>U21+V20</f>
        <v>0</v>
      </c>
      <c r="W21" s="237"/>
      <c r="X21" s="237"/>
    </row>
    <row r="22" spans="19:24" ht="15">
      <c r="S22" s="403">
        <f>'Loose Mix'!A25</f>
        <v>0</v>
      </c>
      <c r="T22" s="237"/>
      <c r="U22" s="237">
        <f>'Loose Mix'!D25-'Loose Mix'!B25</f>
        <v>0</v>
      </c>
      <c r="V22" s="237">
        <f>U22+V21</f>
        <v>0</v>
      </c>
      <c r="W22" s="237"/>
      <c r="X22" s="237"/>
    </row>
    <row r="23" spans="1:24" ht="17.25">
      <c r="A23" s="24" t="s">
        <v>0</v>
      </c>
      <c r="B23" s="25">
        <f>IF(+'Loose Mix'!F40=" "," ",+'Loose Mix'!F40)</f>
      </c>
      <c r="G23" s="26" t="s">
        <v>1</v>
      </c>
      <c r="H23" s="26" t="s">
        <v>2</v>
      </c>
      <c r="I23" s="347" t="s">
        <v>327</v>
      </c>
      <c r="M23" s="26" t="s">
        <v>1</v>
      </c>
      <c r="N23" s="26" t="s">
        <v>2</v>
      </c>
      <c r="O23" s="347" t="s">
        <v>327</v>
      </c>
      <c r="S23" s="403">
        <f>'Loose Mix'!A26</f>
        <v>0</v>
      </c>
      <c r="T23" s="237"/>
      <c r="U23" s="237">
        <f>'Loose Mix'!D26-'Loose Mix'!B26</f>
        <v>0</v>
      </c>
      <c r="V23" s="237">
        <f>U23+V22</f>
        <v>0</v>
      </c>
      <c r="W23" s="237"/>
      <c r="X23" s="237"/>
    </row>
    <row r="24" spans="1:24" ht="17.25">
      <c r="A24" s="24" t="s">
        <v>49</v>
      </c>
      <c r="B24" s="24"/>
      <c r="C24" s="24"/>
      <c r="D24" s="27">
        <f>'Loose Mix'!M40</f>
        <v>0</v>
      </c>
      <c r="F24" s="28" t="s">
        <v>50</v>
      </c>
      <c r="G24" s="247"/>
      <c r="H24" s="247"/>
      <c r="I24" s="26">
        <f>W26</f>
        <v>0</v>
      </c>
      <c r="L24" s="28" t="s">
        <v>50</v>
      </c>
      <c r="M24" s="247"/>
      <c r="N24" s="247"/>
      <c r="O24" s="347">
        <f>X26</f>
        <v>0</v>
      </c>
      <c r="S24" s="237"/>
      <c r="T24" s="237"/>
      <c r="U24" s="401"/>
      <c r="V24" s="400">
        <f>ROUND(H27-IF(AND(0&lt;=H27,H27&lt;=V27),V26,IF(AND(V27&lt;H27,H27&lt;=V28),V27,IF(AND(V28&lt;H27,H27&lt;=V29),V28,IF(AND(V29&lt;H27,H27&lt;=V30),V29,IF(AND(V30&lt;H27,H27&lt;=V31),V30,V31))))),0)</f>
        <v>0</v>
      </c>
      <c r="W24" s="237">
        <f>ROUND(N27-IF(AND(0&lt;=N27,N27&lt;=V27),V26,IF(AND(V27&lt;N27,N27&lt;=V28),V27,IF(AND(V28&lt;N27,N27&lt;=V29),V28,IF(AND(V29&lt;N27,N27&lt;=V30),V29,IF(AND(V30&lt;N27,N27&lt;=V31),V30,V31))))),0)</f>
        <v>0</v>
      </c>
      <c r="X24" s="237"/>
    </row>
    <row r="25" spans="1:24" ht="17.25">
      <c r="A25" s="24" t="s">
        <v>51</v>
      </c>
      <c r="B25" s="24"/>
      <c r="C25" s="24"/>
      <c r="D25" s="390">
        <f>'Loose Mix'!B28</f>
        <v>0</v>
      </c>
      <c r="S25" s="237"/>
      <c r="T25" s="237"/>
      <c r="U25" s="237"/>
      <c r="V25" s="400">
        <f>V24+IF(AND(V26&lt;=H27,H27&lt;=V27),'Loose Mix'!B28,IF(AND(V27&lt;H27,H27&lt;=V28),'Loose Mix'!B29,IF(AND(V28&lt;H27,H27&lt;=V29),'Loose Mix'!B30,IF(AND(V29&lt;H27,H27&lt;=V30),'Loose Mix'!B31,IF(AND(V30&lt;H27,H27&lt;=V31),'Loose Mix'!B32,'Loose Mix'!B33)))))</f>
        <v>0</v>
      </c>
      <c r="W25" s="402">
        <f>W24+IF(AND(V26&lt;=N27,N27&lt;=V27),'Loose Mix'!B28,IF(AND(V27&lt;N27,N27&lt;=V28),'Loose Mix'!B29,IF(AND(V28&lt;N27,N27&lt;=V29),'Loose Mix'!B30,IF(AND(V29&lt;N27,N27&lt;=V30),'Loose Mix'!B31,IF(AND(V30&lt;N27,N27&lt;=V31),'Loose Mix'!B32,'Loose Mix'!B33)))))</f>
        <v>0</v>
      </c>
      <c r="X25" s="237"/>
    </row>
    <row r="26" spans="1:24" ht="19.5">
      <c r="A26" s="24" t="s">
        <v>52</v>
      </c>
      <c r="B26" s="24"/>
      <c r="C26" s="24"/>
      <c r="D26" s="390" t="e">
        <f>INDEX('Loose Mix'!D28:'Loose Mix'!D33,COUNT('Loose Mix'!D28:'Loose Mix'!D33),1)</f>
        <v>#VALUE!</v>
      </c>
      <c r="F26" s="29" t="s">
        <v>53</v>
      </c>
      <c r="G26" s="29" t="s">
        <v>1</v>
      </c>
      <c r="H26" s="29" t="s">
        <v>54</v>
      </c>
      <c r="I26" s="30" t="s">
        <v>55</v>
      </c>
      <c r="J26" s="31"/>
      <c r="L26" s="29" t="s">
        <v>417</v>
      </c>
      <c r="M26" s="29" t="s">
        <v>1</v>
      </c>
      <c r="N26" s="29" t="s">
        <v>418</v>
      </c>
      <c r="O26" s="30" t="s">
        <v>55</v>
      </c>
      <c r="P26" s="31"/>
      <c r="S26" s="237"/>
      <c r="T26" s="237"/>
      <c r="U26" s="237"/>
      <c r="V26" s="237">
        <v>0</v>
      </c>
      <c r="W26" s="400">
        <f>IF(AND(V26&lt;=H27,H27&lt;=V27),S27,IF(AND(V27&lt;H27,H27&lt;=V28),S28,IF(AND(V28&lt;H27,H27&lt;=V29),S29,IF(AND(V29&lt;H27,H27&lt;=V30),S30,IF(AND(V30&lt;H27,H27&lt;=V31),S31,S32)))))</f>
        <v>0</v>
      </c>
      <c r="X26" s="237">
        <f>IF(AND(V26&lt;=N27+F27,N27+F27&lt;=V27),S27,IF(AND(V27&lt;N27+F27,N27+F27&lt;=V28),S28,IF(AND(V28&lt;F27,F27&lt;=V29),S29,IF(AND(V29&lt;F27,F27&lt;=V30),S30,IF(AND(V30&lt;F27,F27&lt;=V31),S31,S32)))))</f>
        <v>0</v>
      </c>
    </row>
    <row r="27" spans="1:24" ht="17.25">
      <c r="A27" s="24" t="s">
        <v>56</v>
      </c>
      <c r="B27" s="24"/>
      <c r="C27" s="24"/>
      <c r="D27" s="244">
        <f>V32</f>
        <v>0</v>
      </c>
      <c r="F27" s="212">
        <f>IF($V$5=2,ROUND(D27/2,0),ROUND(D27,0))</f>
        <v>0</v>
      </c>
      <c r="G27" s="32">
        <f>G24</f>
        <v>0</v>
      </c>
      <c r="H27" s="405">
        <f>F27*G27</f>
        <v>0</v>
      </c>
      <c r="I27" s="558">
        <f>IF(B23="","",V25)</f>
      </c>
      <c r="J27" s="559"/>
      <c r="L27" s="212">
        <f>IF($V$5=2,ROUND(D27/2,0),0)</f>
        <v>0</v>
      </c>
      <c r="M27" s="32">
        <f>M24</f>
        <v>0</v>
      </c>
      <c r="N27" s="405">
        <f>IF($V$5=2,F27+L27*M27,0)</f>
        <v>0</v>
      </c>
      <c r="O27" s="558">
        <f>IF(AND($V$5=2,B23&lt;&gt;""),W25,"")</f>
      </c>
      <c r="P27" s="559"/>
      <c r="S27" s="403">
        <f>'Loose Mix'!A28</f>
        <v>0</v>
      </c>
      <c r="T27" s="237"/>
      <c r="U27" s="237">
        <f>'Loose Mix'!D28-'Loose Mix'!B28</f>
        <v>0</v>
      </c>
      <c r="V27" s="237">
        <f>U27</f>
        <v>0</v>
      </c>
      <c r="W27" s="237"/>
      <c r="X27" s="237"/>
    </row>
    <row r="28" spans="1:24" ht="17.25">
      <c r="A28" s="24" t="s">
        <v>57</v>
      </c>
      <c r="B28" s="24"/>
      <c r="C28" s="24"/>
      <c r="D28" s="34">
        <f>'Loose Mix'!M43</f>
        <v>12</v>
      </c>
      <c r="F28" s="29" t="s">
        <v>328</v>
      </c>
      <c r="G28" s="29" t="s">
        <v>2</v>
      </c>
      <c r="H28" s="30" t="str">
        <f>"OFFSET="&amp;TEXT(IF(I24&gt;0,0.5,0),"0.0")&amp;"+W2XB"</f>
        <v>OFFSET=0.0+W2XB</v>
      </c>
      <c r="I28" s="31"/>
      <c r="L28" s="29" t="s">
        <v>328</v>
      </c>
      <c r="M28" s="29" t="s">
        <v>2</v>
      </c>
      <c r="N28" s="30" t="str">
        <f>"OFFSET="&amp;TEXT(IF(O24&gt;0,0.5,0),"0.0")&amp;"+W2XB"</f>
        <v>OFFSET=0.0+W2XB</v>
      </c>
      <c r="O28" s="31"/>
      <c r="S28" s="403">
        <f>'Loose Mix'!A29</f>
        <v>0</v>
      </c>
      <c r="T28" s="237"/>
      <c r="U28" s="237">
        <f>'Loose Mix'!D29-'Loose Mix'!B29</f>
        <v>0</v>
      </c>
      <c r="V28" s="237">
        <f>U28+V27</f>
        <v>0</v>
      </c>
      <c r="W28" s="237"/>
      <c r="X28" s="237"/>
    </row>
    <row r="29" spans="6:24" ht="17.25">
      <c r="F29" s="29">
        <f>D28-I24*0.5</f>
        <v>12</v>
      </c>
      <c r="G29" s="32">
        <f>H24</f>
        <v>0</v>
      </c>
      <c r="H29" s="33"/>
      <c r="I29" s="349">
        <f>F29*G29+IF(I24&gt;0,0.5,0)</f>
        <v>0</v>
      </c>
      <c r="L29" s="29">
        <f>IF($V$5=2,D28-O24*0.5,0)</f>
        <v>0</v>
      </c>
      <c r="M29" s="32">
        <f>N24</f>
        <v>0</v>
      </c>
      <c r="N29" s="33"/>
      <c r="O29" s="349">
        <f>L29*M29+IF(O24&gt;0,0.5,0)</f>
        <v>0</v>
      </c>
      <c r="S29" s="403">
        <f>'Loose Mix'!A30</f>
        <v>0</v>
      </c>
      <c r="T29" s="237"/>
      <c r="U29" s="237">
        <f>'Loose Mix'!D30-'Loose Mix'!B30</f>
        <v>0</v>
      </c>
      <c r="V29" s="237">
        <f>U29+V28</f>
        <v>0</v>
      </c>
      <c r="W29" s="237"/>
      <c r="X29" s="237"/>
    </row>
    <row r="30" spans="1:24" ht="15.75" thickBot="1">
      <c r="A30" s="35"/>
      <c r="B30" s="35"/>
      <c r="C30" s="35"/>
      <c r="D30" s="35"/>
      <c r="E30" s="35"/>
      <c r="F30" s="350">
        <f>IF(I24&gt;0,"Measure from unconfined edge.","")</f>
      </c>
      <c r="G30" s="35"/>
      <c r="H30" s="35"/>
      <c r="I30" s="35"/>
      <c r="J30" s="35"/>
      <c r="L30" s="350">
        <f>IF(O24&gt;0,"Measure from unconfined edge.","")</f>
      </c>
      <c r="M30" s="35"/>
      <c r="N30" s="35"/>
      <c r="O30" s="35"/>
      <c r="P30" s="35"/>
      <c r="S30" s="403">
        <f>'Loose Mix'!A31</f>
        <v>0</v>
      </c>
      <c r="T30" s="237"/>
      <c r="U30" s="237">
        <f>'Loose Mix'!D31-'Loose Mix'!B31</f>
        <v>0</v>
      </c>
      <c r="V30" s="237">
        <f>U30+V29</f>
        <v>0</v>
      </c>
      <c r="W30" s="237"/>
      <c r="X30" s="237"/>
    </row>
    <row r="31" spans="19:24" ht="15">
      <c r="S31" s="403">
        <f>'Loose Mix'!A32</f>
        <v>0</v>
      </c>
      <c r="T31" s="237"/>
      <c r="U31" s="237">
        <f>'Loose Mix'!D32-'Loose Mix'!B32</f>
        <v>0</v>
      </c>
      <c r="V31" s="237">
        <f>U31+V30</f>
        <v>0</v>
      </c>
      <c r="W31" s="237"/>
      <c r="X31" s="237"/>
    </row>
    <row r="32" spans="1:24" ht="17.25">
      <c r="A32" s="24" t="s">
        <v>0</v>
      </c>
      <c r="B32" s="25">
        <f>IF(+'Loose Mix'!F52=" "," ",+'Loose Mix'!F52)</f>
      </c>
      <c r="G32" s="26" t="s">
        <v>1</v>
      </c>
      <c r="H32" s="26" t="s">
        <v>2</v>
      </c>
      <c r="I32" s="347" t="s">
        <v>327</v>
      </c>
      <c r="M32" s="26" t="s">
        <v>1</v>
      </c>
      <c r="N32" s="26" t="s">
        <v>2</v>
      </c>
      <c r="O32" s="347" t="s">
        <v>327</v>
      </c>
      <c r="S32" s="403">
        <f>'Loose Mix'!A33</f>
        <v>0</v>
      </c>
      <c r="T32" s="237"/>
      <c r="U32" s="237">
        <f>'Loose Mix'!D33-'Loose Mix'!B33</f>
        <v>0</v>
      </c>
      <c r="V32" s="237">
        <f>U32+V31</f>
        <v>0</v>
      </c>
      <c r="W32" s="237"/>
      <c r="X32" s="237"/>
    </row>
    <row r="33" spans="1:24" ht="17.25">
      <c r="A33" s="24" t="s">
        <v>49</v>
      </c>
      <c r="B33" s="24"/>
      <c r="C33" s="24"/>
      <c r="D33" s="27">
        <f>'Loose Mix'!M52</f>
        <v>0</v>
      </c>
      <c r="F33" s="28" t="s">
        <v>50</v>
      </c>
      <c r="G33" s="247"/>
      <c r="H33" s="247"/>
      <c r="I33" s="26">
        <f>W35</f>
        <v>0</v>
      </c>
      <c r="L33" s="28" t="s">
        <v>50</v>
      </c>
      <c r="M33" s="247"/>
      <c r="N33" s="247"/>
      <c r="O33" s="347">
        <f>X35</f>
        <v>0</v>
      </c>
      <c r="S33" s="237"/>
      <c r="T33" s="237"/>
      <c r="U33" s="401"/>
      <c r="V33" s="400">
        <f>ROUND(H36-IF(AND(0&lt;=H36,H36&lt;=V36),V35,IF(AND(V36&lt;H36,H36&lt;=V37),V36,IF(AND(V37&lt;H36,H36&lt;=V38),V37,IF(AND(V38&lt;H36,H36&lt;=V39),V38,IF(AND(V39&lt;H36,H36&lt;=V40),V39,V40))))),0)</f>
        <v>0</v>
      </c>
      <c r="W33" s="237">
        <f>ROUND(N36-IF(AND(0&lt;=N36,N36&lt;=V36),V35,IF(AND(V36&lt;N36,N36&lt;=V37),V36,IF(AND(V37&lt;N36,N36&lt;=V38),V37,IF(AND(V38&lt;N36,N36&lt;=V39),V38,IF(AND(V39&lt;N36,N36&lt;=V40),V39,V40))))),0)</f>
        <v>0</v>
      </c>
      <c r="X33" s="237"/>
    </row>
    <row r="34" spans="1:24" ht="17.25">
      <c r="A34" s="24" t="s">
        <v>51</v>
      </c>
      <c r="B34" s="24"/>
      <c r="C34" s="24"/>
      <c r="D34" s="390">
        <f>'Loose Mix'!B35</f>
        <v>0</v>
      </c>
      <c r="S34" s="237"/>
      <c r="T34" s="237"/>
      <c r="U34" s="237"/>
      <c r="V34" s="400">
        <f>V33+IF(AND(V35&lt;=H36,H36&lt;=V36),'Loose Mix'!B35,IF(AND(V36&lt;H36,H36&lt;=V37),'Loose Mix'!B36,IF(AND(V37&lt;H36,H36&lt;=V38),'Loose Mix'!B37,IF(AND(V38&lt;H36,H36&lt;=V39),'Loose Mix'!B38,IF(AND(V39&lt;H36,H36&lt;=V40),'Loose Mix'!B39,'Loose Mix'!B40)))))</f>
        <v>0</v>
      </c>
      <c r="W34" s="402">
        <f>W33+IF(AND(V35&lt;=N36,N36&lt;=V36),'Loose Mix'!B35,IF(AND(V36&lt;N36,N36&lt;=V37),'Loose Mix'!B36,IF(AND(V37&lt;N36,N36&lt;=V38),'Loose Mix'!B37,IF(AND(V38&lt;N36,N36&lt;=V39),'Loose Mix'!B38,IF(AND(V39&lt;N36,N36&lt;=V40),'Loose Mix'!B39,'Loose Mix'!B40)))))</f>
        <v>0</v>
      </c>
      <c r="X34" s="237"/>
    </row>
    <row r="35" spans="1:24" ht="19.5">
      <c r="A35" s="24" t="s">
        <v>52</v>
      </c>
      <c r="B35" s="24"/>
      <c r="C35" s="24"/>
      <c r="D35" s="390">
        <f>INDEX('Loose Mix'!D35:'Loose Mix'!D40,COUNT('Loose Mix'!D35:'Loose Mix'!D40),1)</f>
        <v>0</v>
      </c>
      <c r="F35" s="29" t="s">
        <v>53</v>
      </c>
      <c r="G35" s="29" t="s">
        <v>1</v>
      </c>
      <c r="H35" s="29" t="s">
        <v>54</v>
      </c>
      <c r="I35" s="30" t="s">
        <v>55</v>
      </c>
      <c r="J35" s="31"/>
      <c r="L35" s="29" t="s">
        <v>417</v>
      </c>
      <c r="M35" s="29" t="s">
        <v>1</v>
      </c>
      <c r="N35" s="29" t="s">
        <v>418</v>
      </c>
      <c r="O35" s="30" t="s">
        <v>55</v>
      </c>
      <c r="P35" s="31"/>
      <c r="S35" s="237"/>
      <c r="T35" s="237"/>
      <c r="U35" s="237"/>
      <c r="V35" s="237">
        <v>0</v>
      </c>
      <c r="W35" s="400">
        <f>IF(AND(V35&lt;=H36,H36&lt;=V36),S36,IF(AND(V36&lt;H36,H36&lt;=V37),S37,IF(AND(V37&lt;H36,H36&lt;=V38),S38,IF(AND(V38&lt;H36,H36&lt;=V39),S39,IF(AND(V39&lt;H36,H36&lt;=V40),S40,S41)))))</f>
        <v>0</v>
      </c>
      <c r="X35" s="237">
        <f>IF(AND(V35&lt;=N36+F36,N36+F36&lt;=V36),S36,IF(AND(V36&lt;N36+F36,N36+F36&lt;=V37),S37,IF(AND(V37&lt;F36,F36&lt;=V38),S38,IF(AND(V38&lt;F36,F36&lt;=V39),S39,IF(AND(V39&lt;F36,F36&lt;=V40),S40,S41)))))</f>
        <v>0</v>
      </c>
    </row>
    <row r="36" spans="1:24" ht="17.25">
      <c r="A36" s="24" t="s">
        <v>56</v>
      </c>
      <c r="B36" s="24"/>
      <c r="C36" s="24"/>
      <c r="D36" s="244">
        <f>V41</f>
        <v>0</v>
      </c>
      <c r="F36" s="212">
        <f>IF($V$5=2,ROUND(D36/2,0),ROUND(D36,0))</f>
        <v>0</v>
      </c>
      <c r="G36" s="32">
        <f>G33</f>
        <v>0</v>
      </c>
      <c r="H36" s="405">
        <f>F36*G36</f>
        <v>0</v>
      </c>
      <c r="I36" s="558">
        <f>IF(B32="","",V34)</f>
      </c>
      <c r="J36" s="559"/>
      <c r="L36" s="212">
        <f>IF($V$5=2,ROUND(D36/2,0),0)</f>
        <v>0</v>
      </c>
      <c r="M36" s="32">
        <f>M33</f>
        <v>0</v>
      </c>
      <c r="N36" s="405">
        <f>IF($V$5=2,F36+L36*M36,0)</f>
        <v>0</v>
      </c>
      <c r="O36" s="558">
        <f>IF(AND($V$5=2,B32&lt;&gt;""),W34,"")</f>
      </c>
      <c r="P36" s="559"/>
      <c r="S36" s="403">
        <f>'Loose Mix'!A35</f>
        <v>0</v>
      </c>
      <c r="T36" s="237"/>
      <c r="U36" s="237">
        <f>'Loose Mix'!D35-'Loose Mix'!B35</f>
        <v>0</v>
      </c>
      <c r="V36" s="237">
        <f>U36</f>
        <v>0</v>
      </c>
      <c r="W36" s="237"/>
      <c r="X36" s="237"/>
    </row>
    <row r="37" spans="1:24" ht="17.25">
      <c r="A37" s="24" t="s">
        <v>57</v>
      </c>
      <c r="B37" s="24"/>
      <c r="C37" s="24"/>
      <c r="D37" s="34">
        <f>'Loose Mix'!M55</f>
        <v>12</v>
      </c>
      <c r="F37" s="29" t="s">
        <v>328</v>
      </c>
      <c r="G37" s="29" t="s">
        <v>2</v>
      </c>
      <c r="H37" s="30" t="str">
        <f>"OFFSET="&amp;TEXT(IF(I33&gt;0,0.5,0),"0.0")&amp;"+W2XB"</f>
        <v>OFFSET=0.0+W2XB</v>
      </c>
      <c r="I37" s="31"/>
      <c r="L37" s="29" t="s">
        <v>328</v>
      </c>
      <c r="M37" s="29" t="s">
        <v>2</v>
      </c>
      <c r="N37" s="30" t="str">
        <f>"OFFSET="&amp;TEXT(IF(O33&gt;0,0.5,0),"0.0")&amp;"+W2XB"</f>
        <v>OFFSET=0.0+W2XB</v>
      </c>
      <c r="O37" s="31"/>
      <c r="S37" s="403">
        <f>'Loose Mix'!A36</f>
        <v>0</v>
      </c>
      <c r="T37" s="237"/>
      <c r="U37" s="237">
        <f>'Loose Mix'!D36-'Loose Mix'!B36</f>
        <v>0</v>
      </c>
      <c r="V37" s="237">
        <f>U37+V36</f>
        <v>0</v>
      </c>
      <c r="W37" s="237"/>
      <c r="X37" s="237"/>
    </row>
    <row r="38" spans="6:24" ht="17.25">
      <c r="F38" s="29">
        <f>D37-I33*0.5</f>
        <v>12</v>
      </c>
      <c r="G38" s="32">
        <f>H33</f>
        <v>0</v>
      </c>
      <c r="H38" s="33"/>
      <c r="I38" s="349">
        <f>F38*G38+IF(I33&gt;0,0.5,0)</f>
        <v>0</v>
      </c>
      <c r="L38" s="29">
        <f>IF($V$5=2,D37-O33*0.5,0)</f>
        <v>0</v>
      </c>
      <c r="M38" s="32">
        <f>N33</f>
        <v>0</v>
      </c>
      <c r="N38" s="33"/>
      <c r="O38" s="349">
        <f>L38*M38+IF(O33&gt;0,0.5,0)</f>
        <v>0</v>
      </c>
      <c r="S38" s="403">
        <f>'Loose Mix'!A37</f>
        <v>0</v>
      </c>
      <c r="T38" s="237"/>
      <c r="U38" s="237">
        <f>'Loose Mix'!D37-'Loose Mix'!B37</f>
        <v>0</v>
      </c>
      <c r="V38" s="237">
        <f>U38+V37</f>
        <v>0</v>
      </c>
      <c r="W38" s="237"/>
      <c r="X38" s="237"/>
    </row>
    <row r="39" spans="1:24" ht="15.75" thickBot="1">
      <c r="A39" s="35"/>
      <c r="B39" s="35"/>
      <c r="C39" s="35"/>
      <c r="D39" s="35"/>
      <c r="E39" s="35"/>
      <c r="F39" s="350">
        <f>IF(I33&gt;0,"Measure from unconfined edge.","")</f>
      </c>
      <c r="G39" s="35"/>
      <c r="H39" s="35"/>
      <c r="I39" s="35"/>
      <c r="J39" s="35"/>
      <c r="L39" s="350">
        <f>IF(O33&gt;0,"Measure from unconfined edge.","")</f>
      </c>
      <c r="M39" s="35"/>
      <c r="N39" s="35"/>
      <c r="O39" s="35"/>
      <c r="P39" s="35"/>
      <c r="S39" s="403">
        <f>'Loose Mix'!A38</f>
        <v>0</v>
      </c>
      <c r="T39" s="237"/>
      <c r="U39" s="237">
        <f>'Loose Mix'!D38-'Loose Mix'!B38</f>
        <v>0</v>
      </c>
      <c r="V39" s="237">
        <f>U39+V38</f>
        <v>0</v>
      </c>
      <c r="W39" s="237"/>
      <c r="X39" s="237"/>
    </row>
    <row r="40" spans="19:24" ht="15">
      <c r="S40" s="403">
        <f>'Loose Mix'!A39</f>
        <v>0</v>
      </c>
      <c r="T40" s="237"/>
      <c r="U40" s="237">
        <f>'Loose Mix'!D39-'Loose Mix'!B39</f>
        <v>0</v>
      </c>
      <c r="V40" s="237">
        <f>U40+V39</f>
        <v>0</v>
      </c>
      <c r="W40" s="237"/>
      <c r="X40" s="237"/>
    </row>
    <row r="41" spans="1:24" ht="17.25">
      <c r="A41" s="24" t="s">
        <v>0</v>
      </c>
      <c r="B41" s="25">
        <f>IF(+'Loose Mix'!F64=" "," ",+'Loose Mix'!F64)</f>
      </c>
      <c r="G41" s="26" t="s">
        <v>1</v>
      </c>
      <c r="H41" s="26" t="s">
        <v>2</v>
      </c>
      <c r="I41" s="347" t="s">
        <v>327</v>
      </c>
      <c r="M41" s="26" t="s">
        <v>1</v>
      </c>
      <c r="N41" s="26" t="s">
        <v>2</v>
      </c>
      <c r="O41" s="347" t="s">
        <v>327</v>
      </c>
      <c r="S41" s="403">
        <f>'Loose Mix'!A40</f>
        <v>0</v>
      </c>
      <c r="T41" s="237"/>
      <c r="U41" s="237">
        <f>'Loose Mix'!D40-'Loose Mix'!B40</f>
        <v>0</v>
      </c>
      <c r="V41" s="237">
        <f>U41+V40</f>
        <v>0</v>
      </c>
      <c r="W41" s="237"/>
      <c r="X41" s="237"/>
    </row>
    <row r="42" spans="1:24" ht="17.25">
      <c r="A42" s="24" t="s">
        <v>49</v>
      </c>
      <c r="B42" s="24"/>
      <c r="C42" s="24"/>
      <c r="D42" s="27">
        <f>'Loose Mix'!M64</f>
        <v>0</v>
      </c>
      <c r="F42" s="28" t="s">
        <v>50</v>
      </c>
      <c r="G42" s="247"/>
      <c r="H42" s="247"/>
      <c r="I42" s="26">
        <f>W44</f>
        <v>0</v>
      </c>
      <c r="L42" s="28" t="s">
        <v>50</v>
      </c>
      <c r="M42" s="247"/>
      <c r="N42" s="247"/>
      <c r="O42" s="347">
        <f>X44</f>
        <v>0</v>
      </c>
      <c r="S42" s="237"/>
      <c r="T42" s="237"/>
      <c r="U42" s="401"/>
      <c r="V42" s="400">
        <f>ROUND(H45-IF(AND(0&lt;=H45,H45&lt;=V45),V44,IF(AND(V45&lt;H45,H45&lt;=V46),V45,IF(AND(V46&lt;H45,H45&lt;=V47),V46,IF(AND(V47&lt;H45,H45&lt;=V48),V47,IF(AND(V48&lt;H45,H45&lt;=V49),V48,V49))))),0)</f>
        <v>0</v>
      </c>
      <c r="W42" s="237">
        <f>ROUND(N45-IF(AND(0&lt;=N45,N45&lt;=V45),V44,IF(AND(V45&lt;N45,N45&lt;=V46),V45,IF(AND(V46&lt;N45,N45&lt;=V47),V46,IF(AND(V47&lt;N45,N45&lt;=V48),V47,IF(AND(V48&lt;N45,N45&lt;=V49),V48,V49))))),0)</f>
        <v>0</v>
      </c>
      <c r="X42" s="237"/>
    </row>
    <row r="43" spans="1:24" ht="17.25">
      <c r="A43" s="24" t="s">
        <v>51</v>
      </c>
      <c r="B43" s="24"/>
      <c r="C43" s="24"/>
      <c r="D43" s="390">
        <f>'Loose Mix'!B42</f>
        <v>0</v>
      </c>
      <c r="S43" s="237"/>
      <c r="T43" s="237"/>
      <c r="U43" s="237"/>
      <c r="V43" s="400">
        <f>V42+IF(AND(V44&lt;=H45,H45&lt;=V45),'Loose Mix'!B42,IF(AND(V45&lt;H45,H45&lt;=V46),'Loose Mix'!B43,IF(AND(V46&lt;H45,H45&lt;=V47),'Loose Mix'!B44,IF(AND(V47&lt;H45,H45&lt;=V48),'Loose Mix'!B45,IF(AND(V48&lt;H45,H45&lt;=V49),'Loose Mix'!B46,'Loose Mix'!B47)))))</f>
        <v>0</v>
      </c>
      <c r="W43" s="402">
        <f>W42+IF(AND(V44&lt;=N45,N45&lt;=V45),'Loose Mix'!B42,IF(AND(V45&lt;N45,N45&lt;=V46),'Loose Mix'!B43,IF(AND(V46&lt;N45,N45&lt;=V47),'Loose Mix'!B44,IF(AND(V47&lt;N45,N45&lt;=V48),'Loose Mix'!B45,IF(AND(V48&lt;N45,N45&lt;=V49),'Loose Mix'!B46,'Loose Mix'!B47)))))</f>
        <v>0</v>
      </c>
      <c r="X43" s="237"/>
    </row>
    <row r="44" spans="1:24" ht="19.5">
      <c r="A44" s="24" t="s">
        <v>52</v>
      </c>
      <c r="B44" s="24"/>
      <c r="C44" s="24"/>
      <c r="D44" s="390">
        <f>INDEX('Loose Mix'!D42:'Loose Mix'!D47,COUNT('Loose Mix'!D42:'Loose Mix'!D47),1)</f>
        <v>0</v>
      </c>
      <c r="F44" s="29" t="s">
        <v>53</v>
      </c>
      <c r="G44" s="29" t="s">
        <v>1</v>
      </c>
      <c r="H44" s="29" t="s">
        <v>54</v>
      </c>
      <c r="I44" s="30" t="s">
        <v>55</v>
      </c>
      <c r="J44" s="31"/>
      <c r="L44" s="29" t="s">
        <v>417</v>
      </c>
      <c r="M44" s="29" t="s">
        <v>1</v>
      </c>
      <c r="N44" s="29" t="s">
        <v>418</v>
      </c>
      <c r="O44" s="30" t="s">
        <v>55</v>
      </c>
      <c r="P44" s="31"/>
      <c r="S44" s="237"/>
      <c r="T44" s="237"/>
      <c r="U44" s="237"/>
      <c r="V44" s="237">
        <v>0</v>
      </c>
      <c r="W44" s="400">
        <f>IF(AND(V44&lt;=H45,H45&lt;=V45),S45,IF(AND(V45&lt;H45,H45&lt;=V46),S46,IF(AND(V46&lt;H45,H45&lt;=V47),S47,IF(AND(V47&lt;H45,H45&lt;=V48),S48,IF(AND(V48&lt;H45,H45&lt;=V49),S49,S50)))))</f>
        <v>0</v>
      </c>
      <c r="X44" s="237">
        <f>IF(AND(V44&lt;=N45+F45,N45+F45&lt;=V45),S45,IF(AND(V45&lt;N45+F45,N45+F45&lt;=V46),S46,IF(AND(V46&lt;F45,F45&lt;=V47),S47,IF(AND(V47&lt;F45,F45&lt;=V48),S48,IF(AND(V48&lt;F45,F45&lt;=V49),S49,S50)))))</f>
        <v>0</v>
      </c>
    </row>
    <row r="45" spans="1:24" ht="17.25">
      <c r="A45" s="24" t="s">
        <v>56</v>
      </c>
      <c r="B45" s="24"/>
      <c r="C45" s="24"/>
      <c r="D45" s="244">
        <f>V50</f>
        <v>0</v>
      </c>
      <c r="F45" s="212">
        <f>IF($V$5=2,ROUND(D45/2,0),ROUND(D45,0))</f>
        <v>0</v>
      </c>
      <c r="G45" s="32">
        <f>G42</f>
        <v>0</v>
      </c>
      <c r="H45" s="405">
        <f>F45*G45</f>
        <v>0</v>
      </c>
      <c r="I45" s="558">
        <f>IF(B41="","",V43)</f>
      </c>
      <c r="J45" s="559"/>
      <c r="L45" s="212">
        <f>IF($V$5=2,ROUND(D45/2,0),0)</f>
        <v>0</v>
      </c>
      <c r="M45" s="32">
        <f>M42</f>
        <v>0</v>
      </c>
      <c r="N45" s="405">
        <f>IF($V$5=2,F45+L45*M45,0)</f>
        <v>0</v>
      </c>
      <c r="O45" s="558">
        <f>IF(AND($V$5=2,B41&lt;&gt;""),W43,"")</f>
      </c>
      <c r="P45" s="559"/>
      <c r="S45" s="403">
        <f>'Loose Mix'!A42</f>
        <v>0</v>
      </c>
      <c r="T45" s="237"/>
      <c r="U45" s="237">
        <f>'Loose Mix'!D42-'Loose Mix'!B42</f>
        <v>0</v>
      </c>
      <c r="V45" s="237">
        <f>U45</f>
        <v>0</v>
      </c>
      <c r="W45" s="237"/>
      <c r="X45" s="237"/>
    </row>
    <row r="46" spans="1:24" ht="17.25">
      <c r="A46" s="24" t="s">
        <v>57</v>
      </c>
      <c r="B46" s="24"/>
      <c r="C46" s="24"/>
      <c r="D46" s="34">
        <f>'Loose Mix'!M67</f>
        <v>12</v>
      </c>
      <c r="F46" s="29" t="s">
        <v>328</v>
      </c>
      <c r="G46" s="29" t="s">
        <v>2</v>
      </c>
      <c r="H46" s="30" t="str">
        <f>"OFFSET="&amp;TEXT(IF(I42&gt;0,0.5,0),"0.0")&amp;"+W2XB"</f>
        <v>OFFSET=0.0+W2XB</v>
      </c>
      <c r="I46" s="31"/>
      <c r="L46" s="29" t="s">
        <v>328</v>
      </c>
      <c r="M46" s="29" t="s">
        <v>2</v>
      </c>
      <c r="N46" s="30" t="str">
        <f>"OFFSET="&amp;TEXT(IF(O42&gt;0,0.5,0),"0.0")&amp;"+W2XB"</f>
        <v>OFFSET=0.0+W2XB</v>
      </c>
      <c r="O46" s="31"/>
      <c r="S46" s="403">
        <f>'Loose Mix'!A43</f>
        <v>0</v>
      </c>
      <c r="T46" s="237"/>
      <c r="U46" s="237">
        <f>'Loose Mix'!D43-'Loose Mix'!B43</f>
        <v>0</v>
      </c>
      <c r="V46" s="237">
        <f>U46+V45</f>
        <v>0</v>
      </c>
      <c r="W46" s="237"/>
      <c r="X46" s="237"/>
    </row>
    <row r="47" spans="6:24" ht="17.25">
      <c r="F47" s="29">
        <f>D46-I42*0.5</f>
        <v>12</v>
      </c>
      <c r="G47" s="32">
        <f>H42</f>
        <v>0</v>
      </c>
      <c r="H47" s="33"/>
      <c r="I47" s="349">
        <f>F47*G47+IF(I42&gt;0,0.5,0)</f>
        <v>0</v>
      </c>
      <c r="L47" s="29">
        <f>IF($V$5=2,D46-O42*0.5,0)</f>
        <v>0</v>
      </c>
      <c r="M47" s="32">
        <f>N42</f>
        <v>0</v>
      </c>
      <c r="N47" s="33"/>
      <c r="O47" s="349">
        <f>L47*M47+IF(O42&gt;0,0.5,0)</f>
        <v>0</v>
      </c>
      <c r="S47" s="403">
        <f>'Loose Mix'!A44</f>
        <v>0</v>
      </c>
      <c r="T47" s="237"/>
      <c r="U47" s="237">
        <f>'Loose Mix'!D44-'Loose Mix'!B44</f>
        <v>0</v>
      </c>
      <c r="V47" s="237">
        <f>U47+V46</f>
        <v>0</v>
      </c>
      <c r="W47" s="237"/>
      <c r="X47" s="237"/>
    </row>
    <row r="48" spans="1:24" ht="15.75" thickBot="1">
      <c r="A48" s="35"/>
      <c r="B48" s="35"/>
      <c r="C48" s="35"/>
      <c r="D48" s="35"/>
      <c r="E48" s="35"/>
      <c r="F48" s="350">
        <f>IF(I42&gt;0,"Measure from unconfined edge.","")</f>
      </c>
      <c r="G48" s="35"/>
      <c r="H48" s="35"/>
      <c r="I48" s="35"/>
      <c r="J48" s="35"/>
      <c r="L48" s="350">
        <f>IF(O42&gt;0,"Measure from unconfined edge.","")</f>
      </c>
      <c r="M48" s="35"/>
      <c r="N48" s="35"/>
      <c r="O48" s="35"/>
      <c r="P48" s="35"/>
      <c r="S48" s="403">
        <f>'Loose Mix'!A45</f>
        <v>0</v>
      </c>
      <c r="T48" s="237"/>
      <c r="U48" s="237">
        <f>'Loose Mix'!D45-'Loose Mix'!B45</f>
        <v>0</v>
      </c>
      <c r="V48" s="237">
        <f>U48+V47</f>
        <v>0</v>
      </c>
      <c r="W48" s="237"/>
      <c r="X48" s="237"/>
    </row>
    <row r="49" spans="19:24" ht="15">
      <c r="S49" s="403">
        <f>'Loose Mix'!A46</f>
        <v>0</v>
      </c>
      <c r="T49" s="237"/>
      <c r="U49" s="237">
        <f>'Loose Mix'!D46-'Loose Mix'!B46</f>
        <v>0</v>
      </c>
      <c r="V49" s="237">
        <f>U49+V48</f>
        <v>0</v>
      </c>
      <c r="W49" s="237"/>
      <c r="X49" s="237"/>
    </row>
    <row r="50" spans="1:24" ht="17.25">
      <c r="A50" s="24" t="s">
        <v>0</v>
      </c>
      <c r="B50" s="25">
        <f>IF(+'Loose Mix'!F76=" "," ",+'Loose Mix'!F76)</f>
      </c>
      <c r="G50" s="26" t="s">
        <v>1</v>
      </c>
      <c r="H50" s="26" t="s">
        <v>2</v>
      </c>
      <c r="I50" s="347" t="s">
        <v>327</v>
      </c>
      <c r="M50" s="26" t="s">
        <v>1</v>
      </c>
      <c r="N50" s="26" t="s">
        <v>2</v>
      </c>
      <c r="O50" s="347" t="s">
        <v>327</v>
      </c>
      <c r="S50" s="403">
        <f>'Loose Mix'!A47</f>
        <v>0</v>
      </c>
      <c r="T50" s="237"/>
      <c r="U50" s="237">
        <f>'Loose Mix'!D47-'Loose Mix'!B47</f>
        <v>0</v>
      </c>
      <c r="V50" s="237">
        <f>U50+V49</f>
        <v>0</v>
      </c>
      <c r="W50" s="237"/>
      <c r="X50" s="237"/>
    </row>
    <row r="51" spans="1:24" ht="17.25">
      <c r="A51" s="24" t="s">
        <v>49</v>
      </c>
      <c r="B51" s="24"/>
      <c r="C51" s="24"/>
      <c r="D51" s="27">
        <f>'Loose Mix'!M76</f>
        <v>0</v>
      </c>
      <c r="F51" s="28" t="s">
        <v>50</v>
      </c>
      <c r="G51" s="247"/>
      <c r="H51" s="247"/>
      <c r="I51" s="26">
        <f>W53</f>
        <v>0</v>
      </c>
      <c r="L51" s="28" t="s">
        <v>50</v>
      </c>
      <c r="M51" s="247"/>
      <c r="N51" s="247"/>
      <c r="O51" s="347">
        <f>X53</f>
        <v>0</v>
      </c>
      <c r="S51" s="237"/>
      <c r="T51" s="237"/>
      <c r="U51" s="401"/>
      <c r="V51" s="400">
        <f>ROUND(H54-IF(AND(0&lt;=H54,H54&lt;=V54),V53,IF(AND(V54&lt;H54,H54&lt;=V55),V54,IF(AND(V55&lt;H54,H54&lt;=V56),V55,IF(AND(V56&lt;H54,H54&lt;=V57),V56,IF(AND(V57&lt;H54,H54&lt;=V58),V57,V58))))),0)</f>
        <v>0</v>
      </c>
      <c r="W51" s="237">
        <f>ROUND(N54-IF(AND(0&lt;=N54,N54&lt;=V54),V53,IF(AND(V54&lt;N54,N54&lt;=V55),V54,IF(AND(V55&lt;N54,N54&lt;=V56),V55,IF(AND(V56&lt;N54,N54&lt;=V57),V56,IF(AND(V57&lt;N54,N54&lt;=V58),V57,V58))))),0)</f>
        <v>0</v>
      </c>
      <c r="X51" s="237"/>
    </row>
    <row r="52" spans="1:24" ht="17.25">
      <c r="A52" s="24" t="s">
        <v>51</v>
      </c>
      <c r="B52" s="24"/>
      <c r="C52" s="24"/>
      <c r="D52" s="390">
        <f>'Loose Mix'!B49</f>
        <v>0</v>
      </c>
      <c r="S52" s="237"/>
      <c r="T52" s="237"/>
      <c r="U52" s="237"/>
      <c r="V52" s="400">
        <f>V51+IF(AND(V53&lt;=H54,H54&lt;=V54),'Loose Mix'!B49,IF(AND(V54&lt;H54,H54&lt;=V55),'Loose Mix'!B50,IF(AND(V55&lt;H54,H54&lt;=V56),'Loose Mix'!B51,IF(AND(V56&lt;H54,H54&lt;=V57),'Loose Mix'!B52,IF(AND(V57&lt;H54,H54&lt;=V58),'Loose Mix'!B53,'Loose Mix'!B54)))))</f>
        <v>0</v>
      </c>
      <c r="W52" s="402">
        <f>W51+IF(AND(V53&lt;=N54,N54&lt;=V54),'Loose Mix'!B49,IF(AND(V54&lt;N54,N54&lt;=V55),'Loose Mix'!B50,IF(AND(V55&lt;N54,N54&lt;=V56),'Loose Mix'!B51,IF(AND(V56&lt;N54,N54&lt;=V57),'Loose Mix'!B52,IF(AND(V57&lt;N54,N54&lt;=V58),'Loose Mix'!B53,'Loose Mix'!B54)))))</f>
        <v>0</v>
      </c>
      <c r="X52" s="237"/>
    </row>
    <row r="53" spans="1:24" ht="19.5">
      <c r="A53" s="24" t="s">
        <v>52</v>
      </c>
      <c r="B53" s="24"/>
      <c r="C53" s="24"/>
      <c r="D53" s="390">
        <f>INDEX('Loose Mix'!D49:'Loose Mix'!D54,COUNT('Loose Mix'!D49:'Loose Mix'!D54),1)</f>
        <v>0</v>
      </c>
      <c r="F53" s="29" t="s">
        <v>53</v>
      </c>
      <c r="G53" s="29" t="s">
        <v>1</v>
      </c>
      <c r="H53" s="29" t="s">
        <v>54</v>
      </c>
      <c r="I53" s="30" t="s">
        <v>55</v>
      </c>
      <c r="J53" s="31"/>
      <c r="L53" s="29" t="s">
        <v>417</v>
      </c>
      <c r="M53" s="29" t="s">
        <v>1</v>
      </c>
      <c r="N53" s="29" t="s">
        <v>418</v>
      </c>
      <c r="O53" s="30" t="s">
        <v>55</v>
      </c>
      <c r="P53" s="31"/>
      <c r="S53" s="237"/>
      <c r="T53" s="237"/>
      <c r="U53" s="237"/>
      <c r="V53" s="237">
        <v>0</v>
      </c>
      <c r="W53" s="400">
        <f>IF(AND(V53&lt;=H54,H54&lt;=V54),S54,IF(AND(V54&lt;H54,H54&lt;=V55),S55,IF(AND(V55&lt;H54,H54&lt;=V56),S56,IF(AND(V56&lt;H54,H54&lt;=V57),S57,IF(AND(V57&lt;H54,H54&lt;=V58),S58,S59)))))</f>
        <v>0</v>
      </c>
      <c r="X53" s="237">
        <f>IF(AND(V53&lt;=N54+F54,N54+F54&lt;=V54),S54,IF(AND(V54&lt;N54+F54,N54+F54&lt;=V55),S55,IF(AND(V55&lt;F54,F54&lt;=V56),S56,IF(AND(V56&lt;F54,F54&lt;=V57),S57,IF(AND(V57&lt;F54,F54&lt;=V58),S58,S59)))))</f>
        <v>0</v>
      </c>
    </row>
    <row r="54" spans="1:24" ht="17.25">
      <c r="A54" s="24" t="s">
        <v>56</v>
      </c>
      <c r="B54" s="24"/>
      <c r="C54" s="24"/>
      <c r="D54" s="244">
        <f>V59</f>
        <v>0</v>
      </c>
      <c r="F54" s="212">
        <f>IF($V$5=2,ROUND(D54/2,0),ROUND(D54,0))</f>
        <v>0</v>
      </c>
      <c r="G54" s="32">
        <f>G51</f>
        <v>0</v>
      </c>
      <c r="H54" s="405">
        <f>F54*G54</f>
        <v>0</v>
      </c>
      <c r="I54" s="558">
        <f>IF(B50="","",V52)</f>
      </c>
      <c r="J54" s="559"/>
      <c r="L54" s="212">
        <f>IF($V$5=2,ROUND(D54/2,0),0)</f>
        <v>0</v>
      </c>
      <c r="M54" s="32">
        <f>M51</f>
        <v>0</v>
      </c>
      <c r="N54" s="405">
        <f>IF($V$5=2,F54+L54*M54,0)</f>
        <v>0</v>
      </c>
      <c r="O54" s="558">
        <f>IF(AND($V$5=2,B50&lt;&gt;""),W52,"")</f>
      </c>
      <c r="P54" s="559"/>
      <c r="S54" s="403">
        <f>'Loose Mix'!A49</f>
        <v>0</v>
      </c>
      <c r="T54" s="237"/>
      <c r="U54" s="237">
        <f>'Loose Mix'!D49-'Loose Mix'!B49</f>
        <v>0</v>
      </c>
      <c r="V54" s="237">
        <f>U54</f>
        <v>0</v>
      </c>
      <c r="W54" s="237"/>
      <c r="X54" s="237"/>
    </row>
    <row r="55" spans="1:24" ht="17.25">
      <c r="A55" s="24" t="s">
        <v>57</v>
      </c>
      <c r="B55" s="24"/>
      <c r="C55" s="24"/>
      <c r="D55" s="34">
        <f>'Loose Mix'!M79</f>
        <v>12</v>
      </c>
      <c r="F55" s="29" t="s">
        <v>328</v>
      </c>
      <c r="G55" s="29" t="s">
        <v>2</v>
      </c>
      <c r="H55" s="30" t="str">
        <f>"OFFSET="&amp;TEXT(IF(I51&gt;0,0.5,0),"0.0")&amp;"+W2XB"</f>
        <v>OFFSET=0.0+W2XB</v>
      </c>
      <c r="I55" s="31"/>
      <c r="L55" s="29" t="s">
        <v>328</v>
      </c>
      <c r="M55" s="29" t="s">
        <v>2</v>
      </c>
      <c r="N55" s="30" t="str">
        <f>"OFFSET="&amp;TEXT(IF(O51&gt;0,0.5,0),"0.0")&amp;"+W2XB"</f>
        <v>OFFSET=0.0+W2XB</v>
      </c>
      <c r="O55" s="31"/>
      <c r="S55" s="403">
        <f>'Loose Mix'!A50</f>
        <v>0</v>
      </c>
      <c r="T55" s="237"/>
      <c r="U55" s="237">
        <f>'Loose Mix'!D50-'Loose Mix'!B50</f>
        <v>0</v>
      </c>
      <c r="V55" s="237">
        <f>U55+V54</f>
        <v>0</v>
      </c>
      <c r="W55" s="237"/>
      <c r="X55" s="237"/>
    </row>
    <row r="56" spans="6:24" ht="17.25">
      <c r="F56" s="29">
        <f>D55-I51*0.5</f>
        <v>12</v>
      </c>
      <c r="G56" s="32">
        <f>H51</f>
        <v>0</v>
      </c>
      <c r="H56" s="33"/>
      <c r="I56" s="349">
        <f>F56*G56+IF(I51&gt;0,0.5,0)</f>
        <v>0</v>
      </c>
      <c r="L56" s="29">
        <f>IF($V$5=2,D55-O51*0.5,0)</f>
        <v>0</v>
      </c>
      <c r="M56" s="32">
        <f>N51</f>
        <v>0</v>
      </c>
      <c r="N56" s="33"/>
      <c r="O56" s="349">
        <f>L56*M56+IF(O51&gt;0,0.5,0)</f>
        <v>0</v>
      </c>
      <c r="S56" s="403">
        <f>'Loose Mix'!A51</f>
        <v>0</v>
      </c>
      <c r="T56" s="237"/>
      <c r="U56" s="237">
        <f>'Loose Mix'!D51-'Loose Mix'!B51</f>
        <v>0</v>
      </c>
      <c r="V56" s="237">
        <f>U56+V55</f>
        <v>0</v>
      </c>
      <c r="W56" s="237"/>
      <c r="X56" s="237"/>
    </row>
    <row r="57" spans="1:24" ht="15.75" thickBot="1">
      <c r="A57" s="35"/>
      <c r="B57" s="35"/>
      <c r="C57" s="35"/>
      <c r="D57" s="35"/>
      <c r="E57" s="35"/>
      <c r="F57" s="350">
        <f>IF(I51&gt;0,"Measure from unconfined edge.","")</f>
      </c>
      <c r="G57" s="35"/>
      <c r="H57" s="35"/>
      <c r="I57" s="35"/>
      <c r="J57" s="35"/>
      <c r="L57" s="350">
        <f>IF(O51&gt;0,"Measure from unconfined edge.","")</f>
      </c>
      <c r="M57" s="35"/>
      <c r="N57" s="35"/>
      <c r="O57" s="35"/>
      <c r="P57" s="35"/>
      <c r="S57" s="403">
        <f>'Loose Mix'!A52</f>
        <v>0</v>
      </c>
      <c r="T57" s="237"/>
      <c r="U57" s="237">
        <f>'Loose Mix'!D52-'Loose Mix'!B52</f>
        <v>0</v>
      </c>
      <c r="V57" s="237">
        <f>U57+V56</f>
        <v>0</v>
      </c>
      <c r="W57" s="237"/>
      <c r="X57" s="237"/>
    </row>
    <row r="58" spans="19:24" ht="15">
      <c r="S58" s="403">
        <f>'Loose Mix'!A53</f>
        <v>0</v>
      </c>
      <c r="T58" s="237"/>
      <c r="U58" s="237">
        <f>'Loose Mix'!D53-'Loose Mix'!B53</f>
        <v>0</v>
      </c>
      <c r="V58" s="237">
        <f>U58+V57</f>
        <v>0</v>
      </c>
      <c r="W58" s="237"/>
      <c r="X58" s="237"/>
    </row>
    <row r="59" spans="1:24" ht="18">
      <c r="A59" s="24" t="s">
        <v>0</v>
      </c>
      <c r="B59" s="25">
        <f>IF(+'Loose Mix'!F88=" "," ",+'Loose Mix'!F88)</f>
      </c>
      <c r="G59" s="26" t="s">
        <v>1</v>
      </c>
      <c r="H59" s="26" t="s">
        <v>2</v>
      </c>
      <c r="I59" s="347" t="s">
        <v>327</v>
      </c>
      <c r="M59" s="26" t="s">
        <v>1</v>
      </c>
      <c r="N59" s="26" t="s">
        <v>2</v>
      </c>
      <c r="O59" s="347" t="s">
        <v>327</v>
      </c>
      <c r="S59" s="403">
        <f>'Loose Mix'!A54</f>
        <v>0</v>
      </c>
      <c r="T59" s="237"/>
      <c r="U59" s="237">
        <f>'Loose Mix'!D54-'Loose Mix'!B54</f>
        <v>0</v>
      </c>
      <c r="V59" s="237">
        <f>U59+V58</f>
        <v>0</v>
      </c>
      <c r="W59" s="237"/>
      <c r="X59" s="237"/>
    </row>
    <row r="60" spans="1:24" ht="18">
      <c r="A60" s="24" t="s">
        <v>49</v>
      </c>
      <c r="B60" s="24"/>
      <c r="C60" s="24"/>
      <c r="D60" s="27">
        <f>'Loose Mix'!M88</f>
        <v>0</v>
      </c>
      <c r="F60" s="28" t="s">
        <v>50</v>
      </c>
      <c r="G60" s="247"/>
      <c r="H60" s="247"/>
      <c r="I60" s="26">
        <f>W62</f>
        <v>0</v>
      </c>
      <c r="L60" s="28" t="s">
        <v>50</v>
      </c>
      <c r="M60" s="247"/>
      <c r="N60" s="247"/>
      <c r="O60" s="347">
        <f>X62</f>
        <v>0</v>
      </c>
      <c r="S60" s="237"/>
      <c r="T60" s="237"/>
      <c r="U60" s="401"/>
      <c r="V60" s="400">
        <f>ROUND(H63-IF(AND(0&lt;=H63,H63&lt;=V63),V62,IF(AND(V63&lt;H63,H63&lt;=V64),V63,IF(AND(V64&lt;H63,H63&lt;=V65),V64,IF(AND(V65&lt;H63,H63&lt;=V66),V65,IF(AND(V66&lt;H63,H63&lt;=V67),V66,V67))))),0)</f>
        <v>0</v>
      </c>
      <c r="W60" s="237">
        <f>ROUND(N63-IF(AND(0&lt;=N63,N63&lt;=V63),V62,IF(AND(V63&lt;N63,N63&lt;=V64),V63,IF(AND(V64&lt;N63,N63&lt;=V65),V64,IF(AND(V65&lt;N63,N63&lt;=V66),V65,IF(AND(V66&lt;N63,N63&lt;=V67),V66,V67))))),0)</f>
        <v>0</v>
      </c>
      <c r="X60" s="237"/>
    </row>
    <row r="61" spans="1:24" ht="17.25">
      <c r="A61" s="24" t="s">
        <v>51</v>
      </c>
      <c r="B61" s="24"/>
      <c r="C61" s="24"/>
      <c r="D61" s="390">
        <f>'Loose Mix'!B56</f>
        <v>0</v>
      </c>
      <c r="S61" s="237"/>
      <c r="T61" s="237"/>
      <c r="U61" s="237"/>
      <c r="V61" s="400">
        <f>V60+IF(AND(V62&lt;=H63,H63&lt;=V63),'Loose Mix'!B56,IF(AND(V63&lt;H63,H63&lt;=V64),'Loose Mix'!B57,IF(AND(V64&lt;H63,H63&lt;=V65),'Loose Mix'!B58,IF(AND(V65&lt;H63,H63&lt;=V66),'Loose Mix'!B59,IF(AND(V66&lt;H63,H63&lt;=V67),'Loose Mix'!B60,'Loose Mix'!B61)))))</f>
        <v>0</v>
      </c>
      <c r="W61" s="402">
        <f>W60+IF(AND(V62&lt;=N63,N63&lt;=V63),'Loose Mix'!B56,IF(AND(V63&lt;N63,N63&lt;=V64),'Loose Mix'!B57,IF(AND(V64&lt;N63,N63&lt;=V65),'Loose Mix'!B58,IF(AND(V65&lt;N63,N63&lt;=V66),'Loose Mix'!B59,IF(AND(V66&lt;N63,N63&lt;=V67),'Loose Mix'!B60,'Loose Mix'!B61)))))</f>
        <v>0</v>
      </c>
      <c r="X61" s="237"/>
    </row>
    <row r="62" spans="1:24" ht="19.5">
      <c r="A62" s="24" t="s">
        <v>52</v>
      </c>
      <c r="B62" s="24"/>
      <c r="C62" s="24"/>
      <c r="D62" s="390" t="e">
        <f>INDEX('Loose Mix'!D56:'Loose Mix'!D61,COUNT('Loose Mix'!D56:'Loose Mix'!D61),1)</f>
        <v>#VALUE!</v>
      </c>
      <c r="F62" s="29" t="s">
        <v>53</v>
      </c>
      <c r="G62" s="29" t="s">
        <v>1</v>
      </c>
      <c r="H62" s="29" t="s">
        <v>54</v>
      </c>
      <c r="I62" s="30" t="s">
        <v>55</v>
      </c>
      <c r="J62" s="31"/>
      <c r="L62" s="29" t="s">
        <v>417</v>
      </c>
      <c r="M62" s="29" t="s">
        <v>1</v>
      </c>
      <c r="N62" s="29" t="s">
        <v>418</v>
      </c>
      <c r="O62" s="30" t="s">
        <v>55</v>
      </c>
      <c r="P62" s="31"/>
      <c r="S62" s="237"/>
      <c r="T62" s="237"/>
      <c r="U62" s="237"/>
      <c r="V62" s="237">
        <v>0</v>
      </c>
      <c r="W62" s="400">
        <f>IF(AND(V62&lt;=H63,H63&lt;=V63),S63,IF(AND(V63&lt;H63,H63&lt;=V64),S64,IF(AND(V64&lt;H63,H63&lt;=V65),S65,IF(AND(V65&lt;H63,H63&lt;=V66),S66,IF(AND(V66&lt;H63,H63&lt;=V67),S67,S68)))))</f>
        <v>0</v>
      </c>
      <c r="X62" s="237">
        <f>IF(AND(V62&lt;=N63+F63,N63+F63&lt;=V63),S63,IF(AND(V63&lt;N63+F63,N63+F63&lt;=V64),S64,IF(AND(V64&lt;F63,F63&lt;=V65),S65,IF(AND(V65&lt;F63,F63&lt;=V66),S66,IF(AND(V66&lt;F63,F63&lt;=V67),S67,S68)))))</f>
        <v>0</v>
      </c>
    </row>
    <row r="63" spans="1:24" ht="17.25">
      <c r="A63" s="24" t="s">
        <v>56</v>
      </c>
      <c r="B63" s="24"/>
      <c r="C63" s="24"/>
      <c r="D63" s="244">
        <f>V68</f>
        <v>0</v>
      </c>
      <c r="F63" s="212">
        <f>IF($V$5=2,ROUND(D63/2,0),ROUND(D63,0))</f>
        <v>0</v>
      </c>
      <c r="G63" s="32">
        <f>G60</f>
        <v>0</v>
      </c>
      <c r="H63" s="405">
        <f>F63*G63</f>
        <v>0</v>
      </c>
      <c r="I63" s="558">
        <f>IF(B59="","",V61)</f>
      </c>
      <c r="J63" s="559"/>
      <c r="L63" s="212">
        <f>IF($V$5=2,ROUND(D63/2,0),0)</f>
        <v>0</v>
      </c>
      <c r="M63" s="32">
        <f>M60</f>
        <v>0</v>
      </c>
      <c r="N63" s="405">
        <f>IF($V$5=2,F63+L63*M63,0)</f>
        <v>0</v>
      </c>
      <c r="O63" s="558">
        <f>IF(AND($V$5=2,B59&lt;&gt;""),W61,"")</f>
      </c>
      <c r="P63" s="559"/>
      <c r="S63" s="403">
        <f>'Loose Mix'!A56</f>
        <v>0</v>
      </c>
      <c r="T63" s="237"/>
      <c r="U63" s="237">
        <f>'Loose Mix'!D56-'Loose Mix'!B56</f>
        <v>0</v>
      </c>
      <c r="V63" s="237">
        <f>U63</f>
        <v>0</v>
      </c>
      <c r="W63" s="237"/>
      <c r="X63" s="237"/>
    </row>
    <row r="64" spans="1:24" ht="17.25">
      <c r="A64" s="24" t="s">
        <v>57</v>
      </c>
      <c r="B64" s="24"/>
      <c r="C64" s="24"/>
      <c r="D64" s="34">
        <f>'Loose Mix'!M91</f>
        <v>12</v>
      </c>
      <c r="F64" s="29" t="s">
        <v>328</v>
      </c>
      <c r="G64" s="29" t="s">
        <v>2</v>
      </c>
      <c r="H64" s="30" t="str">
        <f>"OFFSET="&amp;TEXT(IF(I60&gt;0,0.5,0),"0.0")&amp;"+W2XB"</f>
        <v>OFFSET=0.0+W2XB</v>
      </c>
      <c r="I64" s="31"/>
      <c r="L64" s="29" t="s">
        <v>328</v>
      </c>
      <c r="M64" s="29" t="s">
        <v>2</v>
      </c>
      <c r="N64" s="30" t="str">
        <f>"OFFSET="&amp;TEXT(IF(O60&gt;0,0.5,0),"0.0")&amp;"+W2XB"</f>
        <v>OFFSET=0.0+W2XB</v>
      </c>
      <c r="O64" s="31"/>
      <c r="S64" s="403">
        <f>'Loose Mix'!A57</f>
        <v>0</v>
      </c>
      <c r="T64" s="237"/>
      <c r="U64" s="237">
        <f>'Loose Mix'!D57-'Loose Mix'!B57</f>
        <v>0</v>
      </c>
      <c r="V64" s="237">
        <f>U64+V63</f>
        <v>0</v>
      </c>
      <c r="W64" s="237"/>
      <c r="X64" s="237"/>
    </row>
    <row r="65" spans="6:24" ht="17.25">
      <c r="F65" s="29">
        <f>D64-I60*0.5</f>
        <v>12</v>
      </c>
      <c r="G65" s="32">
        <f>H60</f>
        <v>0</v>
      </c>
      <c r="H65" s="33"/>
      <c r="I65" s="349">
        <f>F65*G65+IF(I60&gt;0,0.5,0)</f>
        <v>0</v>
      </c>
      <c r="L65" s="29">
        <f>IF($V$5=2,D64-O60*0.5,0)</f>
        <v>0</v>
      </c>
      <c r="M65" s="32">
        <f>N60</f>
        <v>0</v>
      </c>
      <c r="N65" s="33"/>
      <c r="O65" s="349">
        <f>L65*M65+IF(O60&gt;0,0.5,0)</f>
        <v>0</v>
      </c>
      <c r="S65" s="403">
        <f>'Loose Mix'!A58</f>
        <v>0</v>
      </c>
      <c r="T65" s="237"/>
      <c r="U65" s="237">
        <f>'Loose Mix'!D58-'Loose Mix'!B58</f>
        <v>0</v>
      </c>
      <c r="V65" s="237">
        <f>U65+V64</f>
        <v>0</v>
      </c>
      <c r="W65" s="237"/>
      <c r="X65" s="237"/>
    </row>
    <row r="66" spans="1:24" ht="18" thickBot="1">
      <c r="A66" s="36" t="s">
        <v>58</v>
      </c>
      <c r="B66" s="35"/>
      <c r="C66" s="35"/>
      <c r="D66" s="35"/>
      <c r="E66" s="35"/>
      <c r="F66" s="350">
        <f>IF(I60&gt;0,"Measure from unconfined edge.","")</f>
      </c>
      <c r="G66" s="35"/>
      <c r="H66" s="35"/>
      <c r="I66" s="37"/>
      <c r="J66" s="35"/>
      <c r="L66" s="350">
        <f>IF(O60&gt;0,"Measure from unconfined edge.","")</f>
      </c>
      <c r="M66" s="35"/>
      <c r="N66" s="35"/>
      <c r="O66" s="37"/>
      <c r="P66" s="35"/>
      <c r="S66" s="403">
        <f>'Loose Mix'!A59</f>
        <v>0</v>
      </c>
      <c r="T66" s="237"/>
      <c r="U66" s="237">
        <f>'Loose Mix'!D59-'Loose Mix'!B59</f>
        <v>0</v>
      </c>
      <c r="V66" s="237">
        <f>U66+V65</f>
        <v>0</v>
      </c>
      <c r="W66" s="237"/>
      <c r="X66" s="237"/>
    </row>
    <row r="67" spans="19:24" ht="15">
      <c r="S67" s="403">
        <f>'Loose Mix'!A60</f>
        <v>0</v>
      </c>
      <c r="T67" s="237"/>
      <c r="U67" s="237">
        <f>'Loose Mix'!D60-'Loose Mix'!B60</f>
        <v>0</v>
      </c>
      <c r="V67" s="237">
        <f>U67+V66</f>
        <v>0</v>
      </c>
      <c r="W67" s="237"/>
      <c r="X67" s="237"/>
    </row>
    <row r="68" spans="19:24" ht="15">
      <c r="S68" s="403">
        <f>'Loose Mix'!A61</f>
        <v>0</v>
      </c>
      <c r="T68" s="237"/>
      <c r="U68" s="237">
        <f>'Loose Mix'!D61-'Loose Mix'!B61</f>
        <v>0</v>
      </c>
      <c r="V68" s="237">
        <f>U68+V67</f>
        <v>0</v>
      </c>
      <c r="W68" s="237"/>
      <c r="X68" s="237"/>
    </row>
    <row r="69" spans="19:24" ht="15">
      <c r="S69" s="237"/>
      <c r="T69" s="237"/>
      <c r="U69" s="237"/>
      <c r="V69" s="237"/>
      <c r="W69" s="237"/>
      <c r="X69" s="237"/>
    </row>
  </sheetData>
  <sheetProtection sheet="1" objects="1" scenarios="1" selectLockedCells="1"/>
  <mergeCells count="14">
    <mergeCell ref="I45:J45"/>
    <mergeCell ref="I54:J54"/>
    <mergeCell ref="I63:J63"/>
    <mergeCell ref="I9:J9"/>
    <mergeCell ref="I18:J18"/>
    <mergeCell ref="I27:J27"/>
    <mergeCell ref="I36:J36"/>
    <mergeCell ref="O45:P45"/>
    <mergeCell ref="O54:P54"/>
    <mergeCell ref="O63:P63"/>
    <mergeCell ref="O9:P9"/>
    <mergeCell ref="O18:P18"/>
    <mergeCell ref="O27:P27"/>
    <mergeCell ref="O36:P36"/>
  </mergeCells>
  <printOptions horizontalCentered="1" verticalCentered="1"/>
  <pageMargins left="0.25" right="0.25" top="0.75" bottom="0.25" header="0.25" footer="0.36"/>
  <pageSetup fitToHeight="1" fitToWidth="1" horizontalDpi="300" verticalDpi="300" orientation="portrait" scale="36" r:id="rId2"/>
  <headerFooter alignWithMargins="0">
    <oddHeader>&amp;RAPIW 5.01 5/1/2014</oddHeader>
  </headerFooter>
  <drawing r:id="rId1"/>
</worksheet>
</file>

<file path=xl/worksheets/sheet6.xml><?xml version="1.0" encoding="utf-8"?>
<worksheet xmlns="http://schemas.openxmlformats.org/spreadsheetml/2006/main" xmlns:r="http://schemas.openxmlformats.org/officeDocument/2006/relationships">
  <sheetPr codeName="Sheet11" transitionEvaluation="1">
    <pageSetUpPr fitToPage="1"/>
  </sheetPr>
  <dimension ref="A1:X69"/>
  <sheetViews>
    <sheetView showGridLines="0" showRowColHeaders="0" defaultGridColor="0" zoomScale="75" zoomScaleNormal="75" zoomScalePageLayoutView="0" colorId="22" workbookViewId="0" topLeftCell="A1">
      <selection activeCell="A1" sqref="A1"/>
    </sheetView>
  </sheetViews>
  <sheetFormatPr defaultColWidth="9.77734375" defaultRowHeight="15"/>
  <cols>
    <col min="1" max="1" width="23.10546875" style="18" customWidth="1"/>
    <col min="2" max="2" width="9.5546875" style="18" customWidth="1"/>
    <col min="3" max="3" width="5.77734375" style="18" customWidth="1"/>
    <col min="4" max="4" width="10.77734375" style="18" customWidth="1"/>
    <col min="5" max="5" width="11.5546875" style="18" customWidth="1"/>
    <col min="6" max="6" width="9.21484375" style="18" customWidth="1"/>
    <col min="7" max="7" width="11.5546875" style="18" customWidth="1"/>
    <col min="8" max="8" width="9.6640625" style="18" customWidth="1"/>
    <col min="9" max="9" width="10.77734375" style="18" customWidth="1"/>
    <col min="10" max="10" width="11.5546875" style="18" customWidth="1"/>
    <col min="11" max="11" width="6.99609375" style="18" customWidth="1"/>
    <col min="12" max="16" width="10.77734375" style="18" hidden="1" customWidth="1"/>
    <col min="17" max="18" width="6.99609375" style="18" customWidth="1"/>
    <col min="19" max="19" width="4.77734375" style="18" customWidth="1"/>
    <col min="20" max="20" width="9.77734375" style="18" hidden="1" customWidth="1"/>
    <col min="21" max="16384" width="9.77734375" style="18" customWidth="1"/>
  </cols>
  <sheetData>
    <row r="1" spans="1:23" ht="30">
      <c r="A1" s="1" t="s">
        <v>420</v>
      </c>
      <c r="B1" s="2"/>
      <c r="C1" s="1"/>
      <c r="D1" s="2"/>
      <c r="E1" s="2"/>
      <c r="F1" s="2"/>
      <c r="G1" s="2"/>
      <c r="H1" s="2"/>
      <c r="I1" s="2"/>
      <c r="J1" s="2"/>
      <c r="N1" s="388"/>
      <c r="O1" s="388"/>
      <c r="P1" s="388"/>
      <c r="U1" s="237"/>
      <c r="V1" s="237"/>
      <c r="W1" s="237"/>
    </row>
    <row r="2" spans="1:24" ht="18">
      <c r="A2" s="4"/>
      <c r="B2" s="4"/>
      <c r="C2" s="4"/>
      <c r="D2" s="4"/>
      <c r="E2" s="5"/>
      <c r="F2" s="4"/>
      <c r="G2" s="4"/>
      <c r="H2" s="4"/>
      <c r="I2" s="4"/>
      <c r="J2" s="4"/>
      <c r="R2" s="221"/>
      <c r="S2" s="237"/>
      <c r="T2" s="237"/>
      <c r="U2" s="399">
        <f ca="1">ROUND(RAND(),4)</f>
        <v>0.8297</v>
      </c>
      <c r="V2" s="399">
        <f ca="1">ROUND(RAND(),4)</f>
        <v>0.2166</v>
      </c>
      <c r="W2" s="237"/>
      <c r="X2" s="237"/>
    </row>
    <row r="3" spans="1:24" ht="18">
      <c r="A3" s="6" t="s">
        <v>5</v>
      </c>
      <c r="B3" s="22">
        <f>Properties!B3</f>
        <v>0</v>
      </c>
      <c r="C3" s="22"/>
      <c r="D3" s="6" t="s">
        <v>6</v>
      </c>
      <c r="E3" s="23">
        <f>Properties!E3</f>
        <v>0</v>
      </c>
      <c r="F3" s="6" t="s">
        <v>7</v>
      </c>
      <c r="G3" s="22" t="e">
        <f>UPPER(Properties!G3)</f>
        <v>#VALUE!</v>
      </c>
      <c r="H3" s="22"/>
      <c r="I3" s="6" t="s">
        <v>8</v>
      </c>
      <c r="J3" s="23">
        <f>Properties!J3</f>
        <v>0</v>
      </c>
      <c r="R3" s="221"/>
      <c r="S3" s="237"/>
      <c r="T3" s="237"/>
      <c r="U3" s="237"/>
      <c r="V3" s="237"/>
      <c r="W3" s="237"/>
      <c r="X3" s="237"/>
    </row>
    <row r="4" spans="18:24" ht="15">
      <c r="R4" s="221"/>
      <c r="S4" s="237"/>
      <c r="T4" s="237"/>
      <c r="U4" s="237"/>
      <c r="V4" s="237"/>
      <c r="W4" s="237"/>
      <c r="X4" s="237"/>
    </row>
    <row r="5" spans="1:24" ht="18">
      <c r="A5" s="24" t="s">
        <v>0</v>
      </c>
      <c r="B5" s="25">
        <f>IF(+'Loose Mix'!F16=" "," ",+'Loose Mix'!F16)</f>
      </c>
      <c r="G5" s="26" t="s">
        <v>1</v>
      </c>
      <c r="H5" s="346" t="s">
        <v>2</v>
      </c>
      <c r="I5" s="347" t="s">
        <v>327</v>
      </c>
      <c r="M5" s="26" t="s">
        <v>1</v>
      </c>
      <c r="N5" s="346" t="s">
        <v>2</v>
      </c>
      <c r="O5" s="347" t="s">
        <v>327</v>
      </c>
      <c r="R5" s="221"/>
      <c r="S5" s="237"/>
      <c r="T5" s="237"/>
      <c r="U5" s="237"/>
      <c r="V5" s="400"/>
      <c r="W5" s="237"/>
      <c r="X5" s="237"/>
    </row>
    <row r="6" spans="1:24" ht="18">
      <c r="A6" s="24" t="s">
        <v>49</v>
      </c>
      <c r="B6" s="24"/>
      <c r="C6" s="24"/>
      <c r="D6" s="27">
        <f>'Loose Mix'!M16</f>
        <v>0</v>
      </c>
      <c r="F6" s="28" t="s">
        <v>50</v>
      </c>
      <c r="G6" s="247"/>
      <c r="H6" s="348"/>
      <c r="I6" s="26">
        <f>W8</f>
        <v>0</v>
      </c>
      <c r="L6" s="28" t="s">
        <v>50</v>
      </c>
      <c r="M6" s="247"/>
      <c r="N6" s="348"/>
      <c r="O6" s="347">
        <f>X8</f>
        <v>0</v>
      </c>
      <c r="R6" s="221"/>
      <c r="S6" s="237"/>
      <c r="T6" s="237"/>
      <c r="U6" s="401"/>
      <c r="V6" s="400">
        <f>ROUND(H9-IF(AND(0&lt;=H9,H9&lt;=V9),V8,IF(AND(V9&lt;H9,H9&lt;=V10),V9,IF(AND(V10&lt;H9,H9&lt;=V11),V10,IF(AND(V11&lt;H9,H9&lt;=V12),V11,IF(AND(V12&lt;H9,H9&lt;=V13),V12,V13))))),0)</f>
        <v>0</v>
      </c>
      <c r="W6" s="237">
        <f>ROUND(N9-IF(AND(0&lt;=N9,N9&lt;=V9),V8,IF(AND(V9&lt;N9,N9&lt;=V10),V9,IF(AND(V10&lt;N9,N9&lt;=V11),V10,IF(AND(V11&lt;N9,N9&lt;=V12),V11,IF(AND(V12&lt;N9,N9&lt;=V13),V12,V13))))),0)</f>
        <v>0</v>
      </c>
      <c r="X6" s="237"/>
    </row>
    <row r="7" spans="1:24" ht="18">
      <c r="A7" s="24" t="s">
        <v>51</v>
      </c>
      <c r="B7" s="24"/>
      <c r="C7" s="24"/>
      <c r="D7" s="390">
        <f>'Loose Mix'!B14</f>
        <v>0</v>
      </c>
      <c r="R7" s="221"/>
      <c r="S7" s="237"/>
      <c r="T7" s="237"/>
      <c r="U7" s="237"/>
      <c r="V7" s="400">
        <f>V6+IF(AND(V8&lt;=H9,H9&lt;=V9),'Loose Mix'!B14,IF(AND(V9&lt;H9,H9&lt;=V10),'Loose Mix'!B15,IF(AND(V10&lt;H9,H9&lt;=V11),'Loose Mix'!B16,IF(AND(V11&lt;H9,H9&lt;=V12),'Loose Mix'!B17,IF(AND(V12&lt;H9,H9&lt;=V13),'Loose Mix'!B18,'Loose Mix'!B19)))))</f>
        <v>0</v>
      </c>
      <c r="W7" s="402">
        <f>W6+IF(AND(V8&lt;=N9,N9&lt;=V9),'Loose Mix'!B14,IF(AND(V9&lt;N9,N9&lt;=V10),'Loose Mix'!B15,IF(AND(V10&lt;N9,N9&lt;=V11),'Loose Mix'!B16,IF(AND(V11&lt;N9,N9&lt;=V12),'Loose Mix'!B17,IF(AND(V12&lt;N9,N9&lt;=V13),'Loose Mix'!B18,'Loose Mix'!B19)))))</f>
        <v>0</v>
      </c>
      <c r="X7" s="237"/>
    </row>
    <row r="8" spans="1:24" ht="21">
      <c r="A8" s="24" t="s">
        <v>52</v>
      </c>
      <c r="B8" s="24"/>
      <c r="C8" s="24"/>
      <c r="D8" s="389" t="e">
        <f>INDEX('Loose Mix'!D14:'Loose Mix'!D19,COUNT('Loose Mix'!D14:'Loose Mix'!D19),1)</f>
        <v>#VALUE!</v>
      </c>
      <c r="F8" s="29" t="s">
        <v>53</v>
      </c>
      <c r="G8" s="29" t="s">
        <v>1</v>
      </c>
      <c r="H8" s="29" t="s">
        <v>54</v>
      </c>
      <c r="I8" s="30" t="s">
        <v>55</v>
      </c>
      <c r="J8" s="31"/>
      <c r="L8" s="29" t="s">
        <v>417</v>
      </c>
      <c r="M8" s="29" t="s">
        <v>1</v>
      </c>
      <c r="N8" s="29" t="s">
        <v>418</v>
      </c>
      <c r="O8" s="30" t="s">
        <v>55</v>
      </c>
      <c r="P8" s="31"/>
      <c r="S8" s="237"/>
      <c r="T8" s="237"/>
      <c r="U8" s="237"/>
      <c r="V8" s="237">
        <v>0</v>
      </c>
      <c r="W8" s="400">
        <f>IF(AND(V8&lt;=H9,H9&lt;=V9),S9,IF(AND(V9&lt;H9,H9&lt;=V10),S10,IF(AND(V10&lt;H9,H9&lt;=V11),S11,IF(AND(V11&lt;H9,H9&lt;=V12),S12,IF(AND(V12&lt;H9,H9&lt;=V13),S13,S14)))))</f>
        <v>0</v>
      </c>
      <c r="X8" s="237">
        <f>IF(AND(V8&lt;=N9+F9,N9+F9&lt;=V9),S9,IF(AND(V9&lt;N9+F9,N9+F9&lt;=V10),S10,IF(AND(V10&lt;F9,F9&lt;=V11),S11,IF(AND(V11&lt;F9,F9&lt;=V12),S12,IF(AND(V12&lt;F9,F9&lt;=V13),S13,S14)))))</f>
        <v>0</v>
      </c>
    </row>
    <row r="9" spans="1:24" ht="18">
      <c r="A9" s="24" t="s">
        <v>56</v>
      </c>
      <c r="B9" s="24"/>
      <c r="C9" s="24"/>
      <c r="D9" s="407">
        <f>V14</f>
        <v>0</v>
      </c>
      <c r="F9" s="212">
        <f>IF($V$5=2,ROUND(D9/2,0),ROUND(D9,0))</f>
        <v>0</v>
      </c>
      <c r="G9" s="32">
        <f>G6</f>
        <v>0</v>
      </c>
      <c r="H9" s="405">
        <f>F9*G9</f>
        <v>0</v>
      </c>
      <c r="I9" s="558">
        <f>IF(I6&gt;0,V7,"")</f>
      </c>
      <c r="J9" s="559"/>
      <c r="L9" s="212">
        <f>IF($V$5=2,ROUND(D9/2,0),0)</f>
        <v>0</v>
      </c>
      <c r="M9" s="32">
        <f>M6</f>
        <v>0</v>
      </c>
      <c r="N9" s="405">
        <f>IF($V$5=2,F9+L9*M9,0)</f>
        <v>0</v>
      </c>
      <c r="O9" s="558">
        <f>IF($V$5=2,W7,0)</f>
        <v>0</v>
      </c>
      <c r="P9" s="559"/>
      <c r="S9" s="237">
        <f>'Loose Mix'!A14</f>
        <v>0</v>
      </c>
      <c r="T9" s="237"/>
      <c r="U9" s="237">
        <f>IF(S9&gt;0,'Loose Mix'!D14-'Loose Mix'!B14,0)</f>
        <v>0</v>
      </c>
      <c r="V9" s="237">
        <f>U9</f>
        <v>0</v>
      </c>
      <c r="W9" s="237"/>
      <c r="X9" s="237"/>
    </row>
    <row r="10" spans="1:24" ht="17.25">
      <c r="A10" s="408"/>
      <c r="B10" s="408"/>
      <c r="C10" s="408"/>
      <c r="D10" s="409"/>
      <c r="E10" s="410"/>
      <c r="F10" s="411"/>
      <c r="G10" s="411"/>
      <c r="H10" s="411"/>
      <c r="I10" s="411">
        <f>IF(AND(I6=2,H6&gt;=0.5),"OPPOSITE SIDE","")</f>
      </c>
      <c r="L10" s="29" t="s">
        <v>328</v>
      </c>
      <c r="M10" s="29" t="s">
        <v>2</v>
      </c>
      <c r="N10" s="30" t="str">
        <f>"OFFSET="&amp;TEXT(IF(O6&gt;0,0.5,0),"0.0")&amp;"+W2XB"</f>
        <v>OFFSET=0.0+W2XB</v>
      </c>
      <c r="O10" s="31"/>
      <c r="S10" s="237">
        <f>'Loose Mix'!A15</f>
        <v>0</v>
      </c>
      <c r="T10" s="237"/>
      <c r="U10" s="237">
        <f>IF(S10&gt;0,'Loose Mix'!D15-'Loose Mix'!B15,0)</f>
        <v>0</v>
      </c>
      <c r="V10" s="237">
        <f>U10+V9</f>
        <v>0</v>
      </c>
      <c r="W10" s="237"/>
      <c r="X10" s="237"/>
    </row>
    <row r="11" spans="1:24" ht="17.25">
      <c r="A11" s="410"/>
      <c r="B11" s="410"/>
      <c r="C11" s="410"/>
      <c r="D11" s="410"/>
      <c r="E11" s="410"/>
      <c r="F11" s="412"/>
      <c r="G11" s="413"/>
      <c r="H11" s="408"/>
      <c r="I11" s="414"/>
      <c r="L11" s="29">
        <f>IF($V$5=2,D10-O6*0.5,0)</f>
        <v>0</v>
      </c>
      <c r="M11" s="32">
        <f>N6</f>
        <v>0</v>
      </c>
      <c r="N11" s="33"/>
      <c r="O11" s="349">
        <f>L11*M11+IF(O6&gt;0,0.5,0)</f>
        <v>0</v>
      </c>
      <c r="S11" s="237">
        <f>'Loose Mix'!A16</f>
        <v>0</v>
      </c>
      <c r="T11" s="237"/>
      <c r="U11" s="237">
        <f>IF(S11&gt;0,'Loose Mix'!D16-'Loose Mix'!B16,0)</f>
        <v>0</v>
      </c>
      <c r="V11" s="237">
        <f>U11+V10</f>
        <v>0</v>
      </c>
      <c r="W11" s="237"/>
      <c r="X11" s="237"/>
    </row>
    <row r="12" spans="1:24" ht="15.75" thickBot="1">
      <c r="A12" s="35"/>
      <c r="B12" s="35"/>
      <c r="C12" s="35"/>
      <c r="D12" s="35"/>
      <c r="E12" s="35"/>
      <c r="F12" s="350">
        <f>IF(I6&gt;0,"Measure from unconfined edge.","")</f>
      </c>
      <c r="G12" s="35"/>
      <c r="H12" s="35"/>
      <c r="I12" s="35"/>
      <c r="J12" s="35"/>
      <c r="L12" s="350">
        <f>IF(O6&gt;0,"Measure from unconfined edge.","")</f>
      </c>
      <c r="M12" s="35"/>
      <c r="N12" s="35"/>
      <c r="O12" s="35"/>
      <c r="P12" s="35"/>
      <c r="S12" s="237">
        <f>'Loose Mix'!A17</f>
        <v>0</v>
      </c>
      <c r="T12" s="237"/>
      <c r="U12" s="237">
        <f>IF(S12&gt;0,'Loose Mix'!D17-'Loose Mix'!B17,0)</f>
        <v>0</v>
      </c>
      <c r="V12" s="237">
        <f>U12+V11</f>
        <v>0</v>
      </c>
      <c r="W12" s="237"/>
      <c r="X12" s="237"/>
    </row>
    <row r="13" spans="19:24" ht="15">
      <c r="S13" s="237">
        <f>'Loose Mix'!A18</f>
        <v>0</v>
      </c>
      <c r="T13" s="237"/>
      <c r="U13" s="237">
        <f>IF(S13&gt;0,'Loose Mix'!D18-'Loose Mix'!B18,0)</f>
        <v>0</v>
      </c>
      <c r="V13" s="237">
        <f>U13+V12</f>
        <v>0</v>
      </c>
      <c r="W13" s="237"/>
      <c r="X13" s="237"/>
    </row>
    <row r="14" spans="1:24" ht="17.25">
      <c r="A14" s="24" t="s">
        <v>0</v>
      </c>
      <c r="B14" s="25">
        <f>IF(+'Loose Mix'!F28=" "," ",+'Loose Mix'!F28)</f>
      </c>
      <c r="G14" s="26" t="s">
        <v>1</v>
      </c>
      <c r="H14" s="26" t="s">
        <v>2</v>
      </c>
      <c r="I14" s="347" t="s">
        <v>327</v>
      </c>
      <c r="M14" s="26" t="s">
        <v>1</v>
      </c>
      <c r="N14" s="26" t="s">
        <v>2</v>
      </c>
      <c r="O14" s="347" t="s">
        <v>327</v>
      </c>
      <c r="S14" s="237">
        <f>'Loose Mix'!A19</f>
        <v>0</v>
      </c>
      <c r="T14" s="237"/>
      <c r="U14" s="237">
        <f>IF(S14&gt;0,'Loose Mix'!D19-'Loose Mix'!B19,0)</f>
        <v>0</v>
      </c>
      <c r="V14" s="237">
        <f>U14+V13</f>
        <v>0</v>
      </c>
      <c r="W14" s="237"/>
      <c r="X14" s="237"/>
    </row>
    <row r="15" spans="1:24" ht="17.25">
      <c r="A15" s="24" t="s">
        <v>49</v>
      </c>
      <c r="B15" s="24"/>
      <c r="C15" s="24"/>
      <c r="D15" s="27">
        <f>'Loose Mix'!M28</f>
        <v>0</v>
      </c>
      <c r="F15" s="28" t="s">
        <v>50</v>
      </c>
      <c r="G15" s="247"/>
      <c r="H15" s="247"/>
      <c r="I15" s="26">
        <f>W17</f>
        <v>0</v>
      </c>
      <c r="L15" s="28" t="s">
        <v>50</v>
      </c>
      <c r="M15" s="247"/>
      <c r="N15" s="247"/>
      <c r="O15" s="347">
        <f>X17</f>
        <v>0</v>
      </c>
      <c r="S15" s="237"/>
      <c r="T15" s="237"/>
      <c r="U15" s="401"/>
      <c r="V15" s="400">
        <f>ROUND(H18-IF(AND(0&lt;=H18,H18&lt;=V18),V17,IF(AND(V18&lt;H18,H18&lt;=V19),V18,IF(AND(V19&lt;H18,H18&lt;=V20),V19,IF(AND(V20&lt;H18,H18&lt;=V21),V20,IF(AND(V21&lt;H18,H18&lt;=V22),V21,V22))))),0)</f>
        <v>0</v>
      </c>
      <c r="W15" s="237">
        <f>ROUND(N18-IF(AND(0&lt;=N18,N18&lt;=V18),V17,IF(AND(V18&lt;N18,N18&lt;=V19),V18,IF(AND(V19&lt;N18,N18&lt;=V20),V19,IF(AND(V20&lt;N18,N18&lt;=V21),V20,IF(AND(V21&lt;N18,N18&lt;=V22),V21,V22))))),0)</f>
        <v>0</v>
      </c>
      <c r="X15" s="237"/>
    </row>
    <row r="16" spans="1:24" ht="17.25">
      <c r="A16" s="24" t="s">
        <v>51</v>
      </c>
      <c r="B16" s="24"/>
      <c r="C16" s="24"/>
      <c r="D16" s="390">
        <f>'Loose Mix'!B21</f>
        <v>0</v>
      </c>
      <c r="S16" s="237"/>
      <c r="T16" s="237"/>
      <c r="U16" s="237"/>
      <c r="V16" s="400">
        <f>V15+IF(AND(V17&lt;=H18,H18&lt;=V18),'Loose Mix'!B21,IF(AND(V18&lt;H18,H18&lt;=V19),'Loose Mix'!B22,IF(AND(V19&lt;H18,H18&lt;=V20),'Loose Mix'!B23,IF(AND(V20&lt;H18,H18&lt;=V21),'Loose Mix'!B24,IF(AND(V21&lt;H18,H18&lt;=V22),'Loose Mix'!B25,'Loose Mix'!B26)))))</f>
        <v>0</v>
      </c>
      <c r="W16" s="402">
        <f>W15+IF(AND(V17&lt;=N18,N18&lt;=V18),'Loose Mix'!B21,IF(AND(V18&lt;N18,N18&lt;=V19),'Loose Mix'!B22,IF(AND(V19&lt;N18,N18&lt;=V20),'Loose Mix'!B23,IF(AND(V20&lt;N18,N18&lt;=V21),'Loose Mix'!B24,IF(AND(V21&lt;N18,N18&lt;=V22),'Loose Mix'!B25,'Loose Mix'!B26)))))</f>
        <v>0</v>
      </c>
      <c r="X16" s="237"/>
    </row>
    <row r="17" spans="1:24" ht="19.5">
      <c r="A17" s="24" t="s">
        <v>52</v>
      </c>
      <c r="B17" s="24"/>
      <c r="C17" s="24"/>
      <c r="D17" s="390" t="e">
        <f>INDEX('Loose Mix'!D21:'Loose Mix'!D26,COUNT('Loose Mix'!D21:'Loose Mix'!D26),1)</f>
        <v>#VALUE!</v>
      </c>
      <c r="F17" s="29" t="s">
        <v>53</v>
      </c>
      <c r="G17" s="29" t="s">
        <v>1</v>
      </c>
      <c r="H17" s="29" t="s">
        <v>54</v>
      </c>
      <c r="I17" s="30" t="s">
        <v>55</v>
      </c>
      <c r="J17" s="31"/>
      <c r="L17" s="29" t="s">
        <v>417</v>
      </c>
      <c r="M17" s="29" t="s">
        <v>1</v>
      </c>
      <c r="N17" s="29" t="s">
        <v>418</v>
      </c>
      <c r="O17" s="30" t="s">
        <v>55</v>
      </c>
      <c r="P17" s="31"/>
      <c r="S17" s="237"/>
      <c r="T17" s="237"/>
      <c r="U17" s="237"/>
      <c r="V17" s="237">
        <v>0</v>
      </c>
      <c r="W17" s="400">
        <f>IF(AND(V17&lt;=H18,H18&lt;=V18),S18,IF(AND(V18&lt;H18,H18&lt;=V19),S19,IF(AND(V19&lt;H18,H18&lt;=V20),S20,IF(AND(V20&lt;H18,H18&lt;=V21),S21,IF(AND(V21&lt;H18,H18&lt;=V22),S22,S23)))))</f>
        <v>0</v>
      </c>
      <c r="X17" s="237">
        <f>IF(AND(V17&lt;=N18+F18,N18+F18&lt;=V18),S18,IF(AND(V18&lt;N18+F18,N18+F18&lt;=V19),S19,IF(AND(V19&lt;F18,F18&lt;=V20),S20,IF(AND(V20&lt;F18,F18&lt;=V21),S21,IF(AND(V21&lt;F18,F18&lt;=V22),S22,S23)))))</f>
        <v>0</v>
      </c>
    </row>
    <row r="18" spans="1:24" ht="17.25">
      <c r="A18" s="24" t="s">
        <v>56</v>
      </c>
      <c r="B18" s="24"/>
      <c r="C18" s="24"/>
      <c r="D18" s="244">
        <f>V23</f>
        <v>0</v>
      </c>
      <c r="F18" s="212">
        <f>IF($V$5=2,ROUND(D18/2,0),ROUND(D18,0))</f>
        <v>0</v>
      </c>
      <c r="G18" s="32">
        <f>G15</f>
        <v>0</v>
      </c>
      <c r="H18" s="405">
        <f>F18*G18</f>
        <v>0</v>
      </c>
      <c r="I18" s="558">
        <f>IF(I15&gt;0,V16,"")</f>
      </c>
      <c r="J18" s="559"/>
      <c r="L18" s="212">
        <f>IF($V$5=2,ROUND(D18/2,0),0)</f>
        <v>0</v>
      </c>
      <c r="M18" s="32">
        <f>M15</f>
        <v>0</v>
      </c>
      <c r="N18" s="405">
        <f>IF($V$5=2,F18+L18*M18,0)</f>
        <v>0</v>
      </c>
      <c r="O18" s="558">
        <f>IF($V$5=2,W16,0)</f>
        <v>0</v>
      </c>
      <c r="P18" s="559"/>
      <c r="R18" s="24"/>
      <c r="S18" s="403">
        <f>'Loose Mix'!A21</f>
        <v>0</v>
      </c>
      <c r="T18" s="404"/>
      <c r="U18" s="237">
        <f>IF(S18&gt;0,'Loose Mix'!D21-'Loose Mix'!B21,0)</f>
        <v>0</v>
      </c>
      <c r="V18" s="237">
        <f>U18</f>
        <v>0</v>
      </c>
      <c r="W18" s="237"/>
      <c r="X18" s="237"/>
    </row>
    <row r="19" spans="1:24" ht="17.25">
      <c r="A19" s="24"/>
      <c r="B19" s="24"/>
      <c r="C19" s="24"/>
      <c r="D19" s="415"/>
      <c r="F19" s="416"/>
      <c r="G19" s="416"/>
      <c r="H19" s="417"/>
      <c r="I19" s="411">
        <f>IF(AND(I15=2,H15&gt;=0.5),"OPPOSITE SIDE","")</f>
      </c>
      <c r="L19" s="29" t="s">
        <v>328</v>
      </c>
      <c r="M19" s="29" t="s">
        <v>2</v>
      </c>
      <c r="N19" s="30" t="str">
        <f>"OFFSET="&amp;TEXT(IF(O15&gt;0,0.5,0),"0.0")&amp;"+W2XB"</f>
        <v>OFFSET=0.0+W2XB</v>
      </c>
      <c r="O19" s="31"/>
      <c r="S19" s="403">
        <f>'Loose Mix'!A22</f>
        <v>0</v>
      </c>
      <c r="T19" s="237"/>
      <c r="U19" s="237">
        <f>IF(S19&gt;0,'Loose Mix'!D22-'Loose Mix'!B22,0)</f>
        <v>0</v>
      </c>
      <c r="V19" s="237">
        <f>U19+V18</f>
        <v>0</v>
      </c>
      <c r="W19" s="237"/>
      <c r="X19" s="237"/>
    </row>
    <row r="20" spans="6:24" ht="17.25">
      <c r="F20" s="412"/>
      <c r="G20" s="413"/>
      <c r="H20" s="408"/>
      <c r="I20" s="414"/>
      <c r="L20" s="29">
        <f>IF($V$5=2,D19-O15*0.5,0)</f>
        <v>0</v>
      </c>
      <c r="M20" s="32">
        <f>N15</f>
        <v>0</v>
      </c>
      <c r="N20" s="33"/>
      <c r="O20" s="349">
        <f>L20*M20+IF(O15&gt;0,0.5,0)</f>
        <v>0</v>
      </c>
      <c r="S20" s="403">
        <f>'Loose Mix'!A23</f>
        <v>0</v>
      </c>
      <c r="T20" s="237"/>
      <c r="U20" s="237">
        <f>IF(S20&gt;0,'Loose Mix'!D23-'Loose Mix'!B23,0)</f>
        <v>0</v>
      </c>
      <c r="V20" s="237">
        <f>U20+V19</f>
        <v>0</v>
      </c>
      <c r="W20" s="237"/>
      <c r="X20" s="237"/>
    </row>
    <row r="21" spans="1:24" ht="15.75" thickBot="1">
      <c r="A21" s="35"/>
      <c r="B21" s="35"/>
      <c r="C21" s="35"/>
      <c r="D21" s="35"/>
      <c r="E21" s="35"/>
      <c r="F21" s="350">
        <f>IF(I15&gt;0,"Measure from unconfined edge.","")</f>
      </c>
      <c r="G21" s="35"/>
      <c r="H21" s="35"/>
      <c r="I21" s="35"/>
      <c r="J21" s="35"/>
      <c r="L21" s="350">
        <f>IF(O15&gt;0,"Measure from unconfined edge.","")</f>
      </c>
      <c r="M21" s="35"/>
      <c r="N21" s="35"/>
      <c r="O21" s="35"/>
      <c r="P21" s="35"/>
      <c r="S21" s="403">
        <f>'Loose Mix'!A24</f>
        <v>0</v>
      </c>
      <c r="T21" s="237"/>
      <c r="U21" s="237">
        <f>IF(S21&gt;0,'Loose Mix'!D24-'Loose Mix'!B24,0)</f>
        <v>0</v>
      </c>
      <c r="V21" s="237">
        <f>U21+V20</f>
        <v>0</v>
      </c>
      <c r="W21" s="237"/>
      <c r="X21" s="237"/>
    </row>
    <row r="22" spans="19:24" ht="15">
      <c r="S22" s="403">
        <f>'Loose Mix'!A25</f>
        <v>0</v>
      </c>
      <c r="T22" s="237"/>
      <c r="U22" s="237">
        <f>IF(S22&gt;0,'Loose Mix'!D25-'Loose Mix'!B25,0)</f>
        <v>0</v>
      </c>
      <c r="V22" s="237">
        <f>U22+V21</f>
        <v>0</v>
      </c>
      <c r="W22" s="237"/>
      <c r="X22" s="237"/>
    </row>
    <row r="23" spans="1:24" ht="17.25">
      <c r="A23" s="24" t="s">
        <v>0</v>
      </c>
      <c r="B23" s="25">
        <f>IF(+'Loose Mix'!F40=" "," ",+'Loose Mix'!F40)</f>
      </c>
      <c r="G23" s="26" t="s">
        <v>1</v>
      </c>
      <c r="H23" s="26" t="s">
        <v>2</v>
      </c>
      <c r="I23" s="347" t="s">
        <v>327</v>
      </c>
      <c r="M23" s="26" t="s">
        <v>1</v>
      </c>
      <c r="N23" s="26" t="s">
        <v>2</v>
      </c>
      <c r="O23" s="347" t="s">
        <v>327</v>
      </c>
      <c r="S23" s="403">
        <f>'Loose Mix'!A26</f>
        <v>0</v>
      </c>
      <c r="T23" s="237"/>
      <c r="U23" s="237">
        <f>IF(S23&gt;0,'Loose Mix'!D26-'Loose Mix'!B26,0)</f>
        <v>0</v>
      </c>
      <c r="V23" s="237">
        <f>U23+V22</f>
        <v>0</v>
      </c>
      <c r="W23" s="237"/>
      <c r="X23" s="237"/>
    </row>
    <row r="24" spans="1:24" ht="17.25">
      <c r="A24" s="24" t="s">
        <v>49</v>
      </c>
      <c r="B24" s="24"/>
      <c r="C24" s="24"/>
      <c r="D24" s="27">
        <f>'Loose Mix'!M40</f>
        <v>0</v>
      </c>
      <c r="F24" s="28" t="s">
        <v>50</v>
      </c>
      <c r="G24" s="247"/>
      <c r="H24" s="247"/>
      <c r="I24" s="26">
        <f>W26</f>
        <v>0</v>
      </c>
      <c r="L24" s="28" t="s">
        <v>50</v>
      </c>
      <c r="M24" s="247"/>
      <c r="N24" s="247"/>
      <c r="O24" s="347">
        <f>X26</f>
        <v>0</v>
      </c>
      <c r="S24" s="237"/>
      <c r="T24" s="237"/>
      <c r="U24" s="401"/>
      <c r="V24" s="400">
        <f>ROUND(H27-IF(AND(0&lt;=H27,H27&lt;=V27),V26,IF(AND(V27&lt;H27,H27&lt;=V28),V27,IF(AND(V28&lt;H27,H27&lt;=V29),V28,IF(AND(V29&lt;H27,H27&lt;=V30),V29,IF(AND(V30&lt;H27,H27&lt;=V31),V30,V31))))),0)</f>
        <v>0</v>
      </c>
      <c r="W24" s="237">
        <f>ROUND(N27-IF(AND(0&lt;=N27,N27&lt;=V27),V26,IF(AND(V27&lt;N27,N27&lt;=V28),V27,IF(AND(V28&lt;N27,N27&lt;=V29),V28,IF(AND(V29&lt;N27,N27&lt;=V30),V29,IF(AND(V30&lt;N27,N27&lt;=V31),V30,V31))))),0)</f>
        <v>0</v>
      </c>
      <c r="X24" s="237"/>
    </row>
    <row r="25" spans="1:24" ht="17.25">
      <c r="A25" s="24" t="s">
        <v>51</v>
      </c>
      <c r="B25" s="24"/>
      <c r="C25" s="24"/>
      <c r="D25" s="390">
        <f>'Loose Mix'!B28</f>
        <v>0</v>
      </c>
      <c r="S25" s="237"/>
      <c r="T25" s="237"/>
      <c r="U25" s="237"/>
      <c r="V25" s="400">
        <f>V24+IF(AND(V26&lt;=H27,H27&lt;=V27),'Loose Mix'!B28,IF(AND(V27&lt;H27,H27&lt;=V28),'Loose Mix'!B29,IF(AND(V28&lt;H27,H27&lt;=V29),'Loose Mix'!B30,IF(AND(V29&lt;H27,H27&lt;=V30),'Loose Mix'!B31,IF(AND(V30&lt;H27,H27&lt;=V31),'Loose Mix'!B32,'Loose Mix'!B33)))))</f>
        <v>0</v>
      </c>
      <c r="W25" s="402">
        <f>W24+IF(AND(V26&lt;=N27,N27&lt;=V27),'Loose Mix'!B28,IF(AND(V27&lt;N27,N27&lt;=V28),'Loose Mix'!B29,IF(AND(V28&lt;N27,N27&lt;=V29),'Loose Mix'!B30,IF(AND(V29&lt;N27,N27&lt;=V30),'Loose Mix'!B31,IF(AND(V30&lt;N27,N27&lt;=V31),'Loose Mix'!B32,'Loose Mix'!B33)))))</f>
        <v>0</v>
      </c>
      <c r="X25" s="237"/>
    </row>
    <row r="26" spans="1:24" ht="19.5">
      <c r="A26" s="24" t="s">
        <v>52</v>
      </c>
      <c r="B26" s="24"/>
      <c r="C26" s="24"/>
      <c r="D26" s="390" t="e">
        <f>INDEX('Loose Mix'!D28:'Loose Mix'!D33,COUNT('Loose Mix'!D28:'Loose Mix'!D33),1)</f>
        <v>#VALUE!</v>
      </c>
      <c r="F26" s="29" t="s">
        <v>53</v>
      </c>
      <c r="G26" s="29" t="s">
        <v>1</v>
      </c>
      <c r="H26" s="29" t="s">
        <v>54</v>
      </c>
      <c r="I26" s="30" t="s">
        <v>55</v>
      </c>
      <c r="J26" s="31"/>
      <c r="L26" s="29" t="s">
        <v>417</v>
      </c>
      <c r="M26" s="29" t="s">
        <v>1</v>
      </c>
      <c r="N26" s="29" t="s">
        <v>418</v>
      </c>
      <c r="O26" s="30" t="s">
        <v>55</v>
      </c>
      <c r="P26" s="31"/>
      <c r="S26" s="237"/>
      <c r="T26" s="237"/>
      <c r="U26" s="237"/>
      <c r="V26" s="237">
        <v>0</v>
      </c>
      <c r="W26" s="400">
        <f>IF(AND(V26&lt;=H27,H27&lt;=V27),S27,IF(AND(V27&lt;H27,H27&lt;=V28),S28,IF(AND(V28&lt;H27,H27&lt;=V29),S29,IF(AND(V29&lt;H27,H27&lt;=V30),S30,IF(AND(V30&lt;H27,H27&lt;=V31),S31,S32)))))</f>
        <v>0</v>
      </c>
      <c r="X26" s="237">
        <f>IF(AND(V26&lt;=N27+F27,N27+F27&lt;=V27),S27,IF(AND(V27&lt;N27+F27,N27+F27&lt;=V28),S28,IF(AND(V28&lt;F27,F27&lt;=V29),S29,IF(AND(V29&lt;F27,F27&lt;=V30),S30,IF(AND(V30&lt;F27,F27&lt;=V31),S31,S32)))))</f>
        <v>0</v>
      </c>
    </row>
    <row r="27" spans="1:24" ht="17.25">
      <c r="A27" s="24" t="s">
        <v>56</v>
      </c>
      <c r="B27" s="24"/>
      <c r="C27" s="24"/>
      <c r="D27" s="244">
        <f>V32</f>
        <v>0</v>
      </c>
      <c r="F27" s="212">
        <f>IF($V$5=2,ROUND(D27/2,0),ROUND(D27,0))</f>
        <v>0</v>
      </c>
      <c r="G27" s="32">
        <f>G24</f>
        <v>0</v>
      </c>
      <c r="H27" s="405">
        <f>F27*G27</f>
        <v>0</v>
      </c>
      <c r="I27" s="558">
        <f>IF(I24&gt;0,V25,"")</f>
      </c>
      <c r="J27" s="559"/>
      <c r="L27" s="212">
        <f>IF($V$5=2,ROUND(D27/2,0),0)</f>
        <v>0</v>
      </c>
      <c r="M27" s="32">
        <f>M24</f>
        <v>0</v>
      </c>
      <c r="N27" s="405">
        <f>IF($V$5=2,F27+L27*M27,0)</f>
        <v>0</v>
      </c>
      <c r="O27" s="558">
        <f>IF($V$5=2,W25,0)</f>
        <v>0</v>
      </c>
      <c r="P27" s="559"/>
      <c r="S27" s="403">
        <f>'Loose Mix'!A28</f>
        <v>0</v>
      </c>
      <c r="T27" s="237"/>
      <c r="U27" s="237">
        <f>IF(S27&gt;0,'Loose Mix'!D28-'Loose Mix'!B28,0)</f>
        <v>0</v>
      </c>
      <c r="V27" s="237">
        <f>U27</f>
        <v>0</v>
      </c>
      <c r="W27" s="237"/>
      <c r="X27" s="237"/>
    </row>
    <row r="28" spans="1:24" ht="17.25">
      <c r="A28" s="24"/>
      <c r="B28" s="24"/>
      <c r="C28" s="24"/>
      <c r="D28" s="415"/>
      <c r="F28" s="416"/>
      <c r="G28" s="416"/>
      <c r="H28" s="417"/>
      <c r="I28" s="411">
        <f>IF(AND(I24=2,H24&gt;=0.5),"OPPOSITE SIDE","")</f>
      </c>
      <c r="L28" s="29" t="s">
        <v>328</v>
      </c>
      <c r="M28" s="29" t="s">
        <v>2</v>
      </c>
      <c r="N28" s="30" t="str">
        <f>"OFFSET="&amp;TEXT(IF(O24&gt;0,0.5,0),"0.0")&amp;"+W2XB"</f>
        <v>OFFSET=0.0+W2XB</v>
      </c>
      <c r="O28" s="31"/>
      <c r="S28" s="403">
        <f>'Loose Mix'!A29</f>
        <v>0</v>
      </c>
      <c r="T28" s="237"/>
      <c r="U28" s="237">
        <f>IF(S28&gt;0,'Loose Mix'!D29-'Loose Mix'!B29,0)</f>
        <v>0</v>
      </c>
      <c r="V28" s="237">
        <f>U28+V27</f>
        <v>0</v>
      </c>
      <c r="W28" s="237"/>
      <c r="X28" s="237"/>
    </row>
    <row r="29" spans="6:24" ht="17.25">
      <c r="F29" s="412"/>
      <c r="G29" s="413"/>
      <c r="H29" s="408"/>
      <c r="I29" s="414"/>
      <c r="L29" s="29">
        <f>IF($V$5=2,D28-O24*0.5,0)</f>
        <v>0</v>
      </c>
      <c r="M29" s="32">
        <f>N24</f>
        <v>0</v>
      </c>
      <c r="N29" s="33"/>
      <c r="O29" s="349">
        <f>L29*M29+IF(O24&gt;0,0.5,0)</f>
        <v>0</v>
      </c>
      <c r="S29" s="403">
        <f>'Loose Mix'!A30</f>
        <v>0</v>
      </c>
      <c r="T29" s="237"/>
      <c r="U29" s="237">
        <f>IF(S29&gt;0,'Loose Mix'!D30-'Loose Mix'!B30,0)</f>
        <v>0</v>
      </c>
      <c r="V29" s="237">
        <f>U29+V28</f>
        <v>0</v>
      </c>
      <c r="W29" s="237"/>
      <c r="X29" s="237"/>
    </row>
    <row r="30" spans="1:24" ht="15.75" thickBot="1">
      <c r="A30" s="35"/>
      <c r="B30" s="35"/>
      <c r="C30" s="35"/>
      <c r="D30" s="35"/>
      <c r="E30" s="35"/>
      <c r="F30" s="350">
        <f>IF(I24&gt;0,"Measure from unconfined edge.","")</f>
      </c>
      <c r="G30" s="35"/>
      <c r="H30" s="35"/>
      <c r="I30" s="35"/>
      <c r="J30" s="35"/>
      <c r="L30" s="350">
        <f>IF(O24&gt;0,"Measure from unconfined edge.","")</f>
      </c>
      <c r="M30" s="35"/>
      <c r="N30" s="35"/>
      <c r="O30" s="35"/>
      <c r="P30" s="35"/>
      <c r="S30" s="403">
        <f>'Loose Mix'!A31</f>
        <v>0</v>
      </c>
      <c r="T30" s="237"/>
      <c r="U30" s="237">
        <f>IF(S30&gt;0,'Loose Mix'!D31-'Loose Mix'!B31,0)</f>
        <v>0</v>
      </c>
      <c r="V30" s="237">
        <f>U30+V29</f>
        <v>0</v>
      </c>
      <c r="W30" s="237"/>
      <c r="X30" s="237"/>
    </row>
    <row r="31" spans="19:24" ht="15">
      <c r="S31" s="403">
        <f>'Loose Mix'!A32</f>
        <v>0</v>
      </c>
      <c r="T31" s="237"/>
      <c r="U31" s="237">
        <f>IF(S31&gt;0,'Loose Mix'!D32-'Loose Mix'!B32,0)</f>
        <v>0</v>
      </c>
      <c r="V31" s="237">
        <f>U31+V30</f>
        <v>0</v>
      </c>
      <c r="W31" s="237"/>
      <c r="X31" s="237"/>
    </row>
    <row r="32" spans="1:24" ht="17.25">
      <c r="A32" s="24" t="s">
        <v>0</v>
      </c>
      <c r="B32" s="25">
        <f>IF(+'Loose Mix'!F52=" "," ",+'Loose Mix'!F52)</f>
      </c>
      <c r="G32" s="26" t="s">
        <v>1</v>
      </c>
      <c r="H32" s="26" t="s">
        <v>2</v>
      </c>
      <c r="I32" s="347" t="s">
        <v>327</v>
      </c>
      <c r="M32" s="26" t="s">
        <v>1</v>
      </c>
      <c r="N32" s="26" t="s">
        <v>2</v>
      </c>
      <c r="O32" s="347" t="s">
        <v>327</v>
      </c>
      <c r="S32" s="403">
        <f>'Loose Mix'!A33</f>
        <v>0</v>
      </c>
      <c r="T32" s="237"/>
      <c r="U32" s="237">
        <f>IF(S32&gt;0,'Loose Mix'!D33-'Loose Mix'!B33,0)</f>
        <v>0</v>
      </c>
      <c r="V32" s="237">
        <f>U32+V31</f>
        <v>0</v>
      </c>
      <c r="W32" s="237"/>
      <c r="X32" s="237"/>
    </row>
    <row r="33" spans="1:24" ht="17.25">
      <c r="A33" s="24" t="s">
        <v>49</v>
      </c>
      <c r="B33" s="24"/>
      <c r="C33" s="24"/>
      <c r="D33" s="27">
        <f>'Loose Mix'!M52</f>
        <v>0</v>
      </c>
      <c r="F33" s="28" t="s">
        <v>50</v>
      </c>
      <c r="G33" s="247"/>
      <c r="H33" s="247"/>
      <c r="I33" s="26">
        <f>W35</f>
        <v>0</v>
      </c>
      <c r="L33" s="28" t="s">
        <v>50</v>
      </c>
      <c r="M33" s="247"/>
      <c r="N33" s="247"/>
      <c r="O33" s="347">
        <f>X35</f>
        <v>0</v>
      </c>
      <c r="S33" s="237"/>
      <c r="T33" s="237"/>
      <c r="U33" s="401"/>
      <c r="V33" s="400">
        <f>ROUND(H36-IF(AND(0&lt;=H36,H36&lt;=V36),V35,IF(AND(V36&lt;H36,H36&lt;=V37),V36,IF(AND(V37&lt;H36,H36&lt;=V38),V37,IF(AND(V38&lt;H36,H36&lt;=V39),V38,IF(AND(V39&lt;H36,H36&lt;=V40),V39,V40))))),0)</f>
        <v>0</v>
      </c>
      <c r="W33" s="237">
        <f>ROUND(N36-IF(AND(0&lt;=N36,N36&lt;=V36),V35,IF(AND(V36&lt;N36,N36&lt;=V37),V36,IF(AND(V37&lt;N36,N36&lt;=V38),V37,IF(AND(V38&lt;N36,N36&lt;=V39),V38,IF(AND(V39&lt;N36,N36&lt;=V40),V39,V40))))),0)</f>
        <v>0</v>
      </c>
      <c r="X33" s="237"/>
    </row>
    <row r="34" spans="1:24" ht="17.25">
      <c r="A34" s="24" t="s">
        <v>51</v>
      </c>
      <c r="B34" s="24"/>
      <c r="C34" s="24"/>
      <c r="D34" s="390">
        <f>'Loose Mix'!B35</f>
        <v>0</v>
      </c>
      <c r="S34" s="237"/>
      <c r="T34" s="237"/>
      <c r="U34" s="237"/>
      <c r="V34" s="400">
        <f>V33+IF(AND(V35&lt;=H36,H36&lt;=V36),'Loose Mix'!B35,IF(AND(V36&lt;H36,H36&lt;=V37),'Loose Mix'!B36,IF(AND(V37&lt;H36,H36&lt;=V38),'Loose Mix'!B37,IF(AND(V38&lt;H36,H36&lt;=V39),'Loose Mix'!B38,IF(AND(V39&lt;H36,H36&lt;=V40),'Loose Mix'!B39,'Loose Mix'!B40)))))</f>
        <v>0</v>
      </c>
      <c r="W34" s="402">
        <f>W33+IF(AND(V35&lt;=N36,N36&lt;=V36),'Loose Mix'!B35,IF(AND(V36&lt;N36,N36&lt;=V37),'Loose Mix'!B36,IF(AND(V37&lt;N36,N36&lt;=V38),'Loose Mix'!B37,IF(AND(V38&lt;N36,N36&lt;=V39),'Loose Mix'!B38,IF(AND(V39&lt;N36,N36&lt;=V40),'Loose Mix'!B39,'Loose Mix'!B40)))))</f>
        <v>0</v>
      </c>
      <c r="X34" s="237"/>
    </row>
    <row r="35" spans="1:24" ht="19.5">
      <c r="A35" s="24" t="s">
        <v>52</v>
      </c>
      <c r="B35" s="24"/>
      <c r="C35" s="24"/>
      <c r="D35" s="390">
        <f>INDEX('Loose Mix'!D35:'Loose Mix'!D40,COUNT('Loose Mix'!D35:'Loose Mix'!D40),1)</f>
        <v>0</v>
      </c>
      <c r="F35" s="29" t="s">
        <v>53</v>
      </c>
      <c r="G35" s="29" t="s">
        <v>1</v>
      </c>
      <c r="H35" s="29" t="s">
        <v>54</v>
      </c>
      <c r="I35" s="30" t="s">
        <v>55</v>
      </c>
      <c r="J35" s="31"/>
      <c r="L35" s="29" t="s">
        <v>417</v>
      </c>
      <c r="M35" s="29" t="s">
        <v>1</v>
      </c>
      <c r="N35" s="29" t="s">
        <v>418</v>
      </c>
      <c r="O35" s="30" t="s">
        <v>55</v>
      </c>
      <c r="P35" s="31"/>
      <c r="S35" s="237"/>
      <c r="T35" s="237"/>
      <c r="U35" s="237"/>
      <c r="V35" s="237">
        <v>0</v>
      </c>
      <c r="W35" s="400">
        <f>IF(AND(V35&lt;=H36,H36&lt;=V36),S36,IF(AND(V36&lt;H36,H36&lt;=V37),S37,IF(AND(V37&lt;H36,H36&lt;=V38),S38,IF(AND(V38&lt;H36,H36&lt;=V39),S39,IF(AND(V39&lt;H36,H36&lt;=V40),S40,S41)))))</f>
        <v>0</v>
      </c>
      <c r="X35" s="237">
        <f>IF(AND(V35&lt;=N36+F36,N36+F36&lt;=V36),S36,IF(AND(V36&lt;N36+F36,N36+F36&lt;=V37),S37,IF(AND(V37&lt;F36,F36&lt;=V38),S38,IF(AND(V38&lt;F36,F36&lt;=V39),S39,IF(AND(V39&lt;F36,F36&lt;=V40),S40,S41)))))</f>
        <v>0</v>
      </c>
    </row>
    <row r="36" spans="1:24" ht="17.25">
      <c r="A36" s="24" t="s">
        <v>56</v>
      </c>
      <c r="B36" s="24"/>
      <c r="C36" s="24"/>
      <c r="D36" s="244">
        <f>V41</f>
        <v>0</v>
      </c>
      <c r="F36" s="212">
        <f>IF($V$5=2,ROUND(D36/2,0),ROUND(D36,0))</f>
        <v>0</v>
      </c>
      <c r="G36" s="32">
        <f>G33</f>
        <v>0</v>
      </c>
      <c r="H36" s="405">
        <f>F36*G36</f>
        <v>0</v>
      </c>
      <c r="I36" s="558">
        <f>IF(I33&gt;0,V34,"")</f>
      </c>
      <c r="J36" s="559"/>
      <c r="L36" s="212">
        <f>IF($V$5=2,ROUND(D36/2,0),0)</f>
        <v>0</v>
      </c>
      <c r="M36" s="32">
        <f>M33</f>
        <v>0</v>
      </c>
      <c r="N36" s="405">
        <f>IF($V$5=2,F36+L36*M36,0)</f>
        <v>0</v>
      </c>
      <c r="O36" s="558">
        <f>IF($V$5=2,W34,0)</f>
        <v>0</v>
      </c>
      <c r="P36" s="559"/>
      <c r="S36" s="403">
        <f>'Loose Mix'!A35</f>
        <v>0</v>
      </c>
      <c r="T36" s="237"/>
      <c r="U36" s="237">
        <f>IF(S36&gt;0,'Loose Mix'!D35-'Loose Mix'!B35,0)</f>
        <v>0</v>
      </c>
      <c r="V36" s="237">
        <f>U36</f>
        <v>0</v>
      </c>
      <c r="W36" s="237"/>
      <c r="X36" s="237"/>
    </row>
    <row r="37" spans="1:24" ht="17.25">
      <c r="A37" s="408"/>
      <c r="B37" s="408"/>
      <c r="C37" s="408"/>
      <c r="D37" s="409"/>
      <c r="E37" s="410"/>
      <c r="F37" s="416"/>
      <c r="G37" s="416"/>
      <c r="H37" s="417"/>
      <c r="I37" s="411">
        <f>IF(AND(I33=2,H33&gt;=0.5),"OPPOSITE SIDE","")</f>
      </c>
      <c r="L37" s="29" t="s">
        <v>328</v>
      </c>
      <c r="M37" s="29" t="s">
        <v>2</v>
      </c>
      <c r="N37" s="30" t="str">
        <f>"OFFSET="&amp;TEXT(IF(O33&gt;0,0.5,0),"0.0")&amp;"+W2XB"</f>
        <v>OFFSET=0.0+W2XB</v>
      </c>
      <c r="O37" s="31"/>
      <c r="S37" s="403">
        <f>'Loose Mix'!A36</f>
        <v>0</v>
      </c>
      <c r="T37" s="237"/>
      <c r="U37" s="237">
        <f>IF(S37&gt;0,'Loose Mix'!D36-'Loose Mix'!B36,0)</f>
        <v>0</v>
      </c>
      <c r="V37" s="237">
        <f>U37+V36</f>
        <v>0</v>
      </c>
      <c r="W37" s="237"/>
      <c r="X37" s="237"/>
    </row>
    <row r="38" spans="1:24" ht="17.25">
      <c r="A38" s="410"/>
      <c r="B38" s="410"/>
      <c r="C38" s="410"/>
      <c r="D38" s="410"/>
      <c r="E38" s="410"/>
      <c r="F38" s="412"/>
      <c r="G38" s="413"/>
      <c r="H38" s="408"/>
      <c r="I38" s="414"/>
      <c r="L38" s="29">
        <f>IF($V$5=2,D37-O33*0.5,0)</f>
        <v>0</v>
      </c>
      <c r="M38" s="32">
        <f>N33</f>
        <v>0</v>
      </c>
      <c r="N38" s="33"/>
      <c r="O38" s="349">
        <f>L38*M38+IF(O33&gt;0,0.5,0)</f>
        <v>0</v>
      </c>
      <c r="S38" s="403">
        <f>'Loose Mix'!A37</f>
        <v>0</v>
      </c>
      <c r="T38" s="237"/>
      <c r="U38" s="237">
        <f>IF(S38&gt;0,'Loose Mix'!D37-'Loose Mix'!B37,0)</f>
        <v>0</v>
      </c>
      <c r="V38" s="237">
        <f>U38+V37</f>
        <v>0</v>
      </c>
      <c r="W38" s="237"/>
      <c r="X38" s="237"/>
    </row>
    <row r="39" spans="1:24" ht="15.75" thickBot="1">
      <c r="A39" s="35"/>
      <c r="B39" s="35"/>
      <c r="C39" s="35"/>
      <c r="D39" s="35"/>
      <c r="E39" s="35"/>
      <c r="F39" s="350">
        <f>IF(I33&gt;0,"Measure from unconfined edge.","")</f>
      </c>
      <c r="G39" s="35"/>
      <c r="H39" s="35"/>
      <c r="I39" s="35"/>
      <c r="J39" s="35"/>
      <c r="L39" s="350">
        <f>IF(O33&gt;0,"Measure from unconfined edge.","")</f>
      </c>
      <c r="M39" s="35"/>
      <c r="N39" s="35"/>
      <c r="O39" s="35"/>
      <c r="P39" s="35"/>
      <c r="S39" s="403">
        <f>'Loose Mix'!A38</f>
        <v>0</v>
      </c>
      <c r="T39" s="237"/>
      <c r="U39" s="237">
        <f>IF(S39&gt;0,'Loose Mix'!D38-'Loose Mix'!B38,0)</f>
        <v>0</v>
      </c>
      <c r="V39" s="237">
        <f>U39+V38</f>
        <v>0</v>
      </c>
      <c r="W39" s="237"/>
      <c r="X39" s="237"/>
    </row>
    <row r="40" spans="19:24" ht="15">
      <c r="S40" s="403">
        <f>'Loose Mix'!A39</f>
        <v>0</v>
      </c>
      <c r="T40" s="237"/>
      <c r="U40" s="237">
        <f>IF(S40&gt;0,'Loose Mix'!D39-'Loose Mix'!B39,0)</f>
        <v>0</v>
      </c>
      <c r="V40" s="237">
        <f>U40+V39</f>
        <v>0</v>
      </c>
      <c r="W40" s="237"/>
      <c r="X40" s="237"/>
    </row>
    <row r="41" spans="1:24" ht="17.25">
      <c r="A41" s="24" t="s">
        <v>0</v>
      </c>
      <c r="B41" s="25">
        <f>IF(+'Loose Mix'!F64=" "," ",+'Loose Mix'!F64)</f>
      </c>
      <c r="G41" s="26" t="s">
        <v>1</v>
      </c>
      <c r="H41" s="26" t="s">
        <v>2</v>
      </c>
      <c r="I41" s="347" t="s">
        <v>327</v>
      </c>
      <c r="M41" s="26" t="s">
        <v>1</v>
      </c>
      <c r="N41" s="26" t="s">
        <v>2</v>
      </c>
      <c r="O41" s="347" t="s">
        <v>327</v>
      </c>
      <c r="S41" s="403">
        <f>'Loose Mix'!A40</f>
        <v>0</v>
      </c>
      <c r="T41" s="237"/>
      <c r="U41" s="237">
        <f>IF(S41&gt;0,'Loose Mix'!D40-'Loose Mix'!B40,0)</f>
        <v>0</v>
      </c>
      <c r="V41" s="237">
        <f>U41+V40</f>
        <v>0</v>
      </c>
      <c r="W41" s="237"/>
      <c r="X41" s="237"/>
    </row>
    <row r="42" spans="1:24" ht="17.25">
      <c r="A42" s="24" t="s">
        <v>49</v>
      </c>
      <c r="B42" s="24"/>
      <c r="C42" s="24"/>
      <c r="D42" s="27">
        <f>'Loose Mix'!M64</f>
        <v>0</v>
      </c>
      <c r="F42" s="28" t="s">
        <v>50</v>
      </c>
      <c r="G42" s="247"/>
      <c r="H42" s="247"/>
      <c r="I42" s="26">
        <f>W44</f>
        <v>0</v>
      </c>
      <c r="L42" s="28" t="s">
        <v>50</v>
      </c>
      <c r="M42" s="247"/>
      <c r="N42" s="247"/>
      <c r="O42" s="347">
        <f>X44</f>
        <v>0</v>
      </c>
      <c r="S42" s="237"/>
      <c r="T42" s="237"/>
      <c r="U42" s="401"/>
      <c r="V42" s="400">
        <f>ROUND(H45-IF(AND(0&lt;=H45,H45&lt;=V45),V44,IF(AND(V45&lt;H45,H45&lt;=V46),V45,IF(AND(V46&lt;H45,H45&lt;=V47),V46,IF(AND(V47&lt;H45,H45&lt;=V48),V47,IF(AND(V48&lt;H45,H45&lt;=V49),V48,V49))))),0)</f>
        <v>0</v>
      </c>
      <c r="W42" s="237">
        <f>ROUND(N45-IF(AND(0&lt;=N45,N45&lt;=V45),V44,IF(AND(V45&lt;N45,N45&lt;=V46),V45,IF(AND(V46&lt;N45,N45&lt;=V47),V46,IF(AND(V47&lt;N45,N45&lt;=V48),V47,IF(AND(V48&lt;N45,N45&lt;=V49),V48,V49))))),0)</f>
        <v>0</v>
      </c>
      <c r="X42" s="237"/>
    </row>
    <row r="43" spans="1:24" ht="17.25">
      <c r="A43" s="24" t="s">
        <v>51</v>
      </c>
      <c r="B43" s="24"/>
      <c r="C43" s="24"/>
      <c r="D43" s="390">
        <f>'Loose Mix'!B42</f>
        <v>0</v>
      </c>
      <c r="S43" s="237"/>
      <c r="T43" s="237"/>
      <c r="U43" s="237"/>
      <c r="V43" s="400">
        <f>V42+IF(AND(V44&lt;=H45,H45&lt;=V45),'Loose Mix'!B42,IF(AND(V45&lt;H45,H45&lt;=V46),'Loose Mix'!B43,IF(AND(V46&lt;H45,H45&lt;=V47),'Loose Mix'!B44,IF(AND(V47&lt;H45,H45&lt;=V48),'Loose Mix'!B45,IF(AND(V48&lt;H45,H45&lt;=V49),'Loose Mix'!B46,'Loose Mix'!B47)))))</f>
        <v>0</v>
      </c>
      <c r="W43" s="402">
        <f>W42+IF(AND(V44&lt;=N45,N45&lt;=V45),'Loose Mix'!B42,IF(AND(V45&lt;N45,N45&lt;=V46),'Loose Mix'!B43,IF(AND(V46&lt;N45,N45&lt;=V47),'Loose Mix'!B44,IF(AND(V47&lt;N45,N45&lt;=V48),'Loose Mix'!B45,IF(AND(V48&lt;N45,N45&lt;=V49),'Loose Mix'!B46,'Loose Mix'!B47)))))</f>
        <v>0</v>
      </c>
      <c r="X43" s="237"/>
    </row>
    <row r="44" spans="1:24" ht="19.5">
      <c r="A44" s="24" t="s">
        <v>52</v>
      </c>
      <c r="B44" s="24"/>
      <c r="C44" s="24"/>
      <c r="D44" s="390">
        <f>INDEX('Loose Mix'!D42:'Loose Mix'!D47,COUNT('Loose Mix'!D42:'Loose Mix'!D47),1)</f>
        <v>0</v>
      </c>
      <c r="F44" s="29" t="s">
        <v>53</v>
      </c>
      <c r="G44" s="29" t="s">
        <v>1</v>
      </c>
      <c r="H44" s="29" t="s">
        <v>54</v>
      </c>
      <c r="I44" s="30" t="s">
        <v>55</v>
      </c>
      <c r="J44" s="31"/>
      <c r="L44" s="29" t="s">
        <v>417</v>
      </c>
      <c r="M44" s="29" t="s">
        <v>1</v>
      </c>
      <c r="N44" s="29" t="s">
        <v>418</v>
      </c>
      <c r="O44" s="30" t="s">
        <v>55</v>
      </c>
      <c r="P44" s="31"/>
      <c r="S44" s="237"/>
      <c r="T44" s="237"/>
      <c r="U44" s="237"/>
      <c r="V44" s="237">
        <v>0</v>
      </c>
      <c r="W44" s="400">
        <f>IF(AND(V44&lt;=H45,H45&lt;=V45),S45,IF(AND(V45&lt;H45,H45&lt;=V46),S46,IF(AND(V46&lt;H45,H45&lt;=V47),S47,IF(AND(V47&lt;H45,H45&lt;=V48),S48,IF(AND(V48&lt;H45,H45&lt;=V49),S49,S50)))))</f>
        <v>0</v>
      </c>
      <c r="X44" s="237">
        <f>IF(AND(V44&lt;=N45+F45,N45+F45&lt;=V45),S45,IF(AND(V45&lt;N45+F45,N45+F45&lt;=V46),S46,IF(AND(V46&lt;F45,F45&lt;=V47),S47,IF(AND(V47&lt;F45,F45&lt;=V48),S48,IF(AND(V48&lt;F45,F45&lt;=V49),S49,S50)))))</f>
        <v>0</v>
      </c>
    </row>
    <row r="45" spans="1:24" ht="17.25">
      <c r="A45" s="24" t="s">
        <v>56</v>
      </c>
      <c r="B45" s="24"/>
      <c r="C45" s="24"/>
      <c r="D45" s="244">
        <f>V50</f>
        <v>0</v>
      </c>
      <c r="F45" s="212">
        <f>IF($V$5=2,ROUND(D45/2,0),ROUND(D45,0))</f>
        <v>0</v>
      </c>
      <c r="G45" s="32">
        <f>G42</f>
        <v>0</v>
      </c>
      <c r="H45" s="405">
        <f>F45*G45</f>
        <v>0</v>
      </c>
      <c r="I45" s="558">
        <f>IF(I42&gt;0,V43,"")</f>
      </c>
      <c r="J45" s="559"/>
      <c r="L45" s="212">
        <f>IF($V$5=2,ROUND(D45/2,0),0)</f>
        <v>0</v>
      </c>
      <c r="M45" s="32">
        <f>M42</f>
        <v>0</v>
      </c>
      <c r="N45" s="405">
        <f>IF($V$5=2,F45+L45*M45,0)</f>
        <v>0</v>
      </c>
      <c r="O45" s="558">
        <f>IF($V$5=2,W43,0)</f>
        <v>0</v>
      </c>
      <c r="P45" s="559"/>
      <c r="S45" s="403">
        <f>'Loose Mix'!A42</f>
        <v>0</v>
      </c>
      <c r="T45" s="237"/>
      <c r="U45" s="237">
        <f>IF(S45&gt;0,'Loose Mix'!D42-'Loose Mix'!B42,0)</f>
        <v>0</v>
      </c>
      <c r="V45" s="237">
        <f>U45</f>
        <v>0</v>
      </c>
      <c r="W45" s="237"/>
      <c r="X45" s="237"/>
    </row>
    <row r="46" spans="1:24" ht="17.25">
      <c r="A46" s="408"/>
      <c r="B46" s="408"/>
      <c r="C46" s="408"/>
      <c r="D46" s="409"/>
      <c r="E46" s="410"/>
      <c r="F46" s="416"/>
      <c r="G46" s="416"/>
      <c r="H46" s="417"/>
      <c r="I46" s="411">
        <f>IF(AND(I42=2,H42&gt;=0.5),"OPPOSITE SIDE","")</f>
      </c>
      <c r="L46" s="29" t="s">
        <v>328</v>
      </c>
      <c r="M46" s="29" t="s">
        <v>2</v>
      </c>
      <c r="N46" s="30" t="str">
        <f>"OFFSET="&amp;TEXT(IF(O42&gt;0,0.5,0),"0.0")&amp;"+W2XB"</f>
        <v>OFFSET=0.0+W2XB</v>
      </c>
      <c r="O46" s="31"/>
      <c r="S46" s="403">
        <f>'Loose Mix'!A43</f>
        <v>0</v>
      </c>
      <c r="T46" s="237"/>
      <c r="U46" s="237">
        <f>IF(S46&gt;0,'Loose Mix'!D43-'Loose Mix'!B43,0)</f>
        <v>0</v>
      </c>
      <c r="V46" s="237">
        <f>U46+V45</f>
        <v>0</v>
      </c>
      <c r="W46" s="237"/>
      <c r="X46" s="237"/>
    </row>
    <row r="47" spans="1:24" ht="17.25">
      <c r="A47" s="410"/>
      <c r="B47" s="410"/>
      <c r="C47" s="410"/>
      <c r="D47" s="410"/>
      <c r="E47" s="410"/>
      <c r="F47" s="412"/>
      <c r="G47" s="413"/>
      <c r="H47" s="408"/>
      <c r="I47" s="414"/>
      <c r="L47" s="29">
        <f>IF($V$5=2,D46-O42*0.5,0)</f>
        <v>0</v>
      </c>
      <c r="M47" s="32">
        <f>N42</f>
        <v>0</v>
      </c>
      <c r="N47" s="33"/>
      <c r="O47" s="349">
        <f>L47*M47+IF(O42&gt;0,0.5,0)</f>
        <v>0</v>
      </c>
      <c r="S47" s="403">
        <f>'Loose Mix'!A44</f>
        <v>0</v>
      </c>
      <c r="T47" s="237"/>
      <c r="U47" s="237">
        <f>IF(S47&gt;0,'Loose Mix'!D44-'Loose Mix'!B44,0)</f>
        <v>0</v>
      </c>
      <c r="V47" s="237">
        <f>U47+V46</f>
        <v>0</v>
      </c>
      <c r="W47" s="237"/>
      <c r="X47" s="237"/>
    </row>
    <row r="48" spans="1:24" ht="15.75" thickBot="1">
      <c r="A48" s="35"/>
      <c r="B48" s="35"/>
      <c r="C48" s="35"/>
      <c r="D48" s="35"/>
      <c r="E48" s="35"/>
      <c r="F48" s="350">
        <f>IF(I42&gt;0,"Measure from unconfined edge.","")</f>
      </c>
      <c r="G48" s="35"/>
      <c r="H48" s="35"/>
      <c r="I48" s="35"/>
      <c r="J48" s="35"/>
      <c r="L48" s="350">
        <f>IF(O42&gt;0,"Measure from unconfined edge.","")</f>
      </c>
      <c r="M48" s="35"/>
      <c r="N48" s="35"/>
      <c r="O48" s="35"/>
      <c r="P48" s="35"/>
      <c r="S48" s="403">
        <f>'Loose Mix'!A45</f>
        <v>0</v>
      </c>
      <c r="T48" s="237"/>
      <c r="U48" s="237">
        <f>IF(S48&gt;0,'Loose Mix'!D45-'Loose Mix'!B45,0)</f>
        <v>0</v>
      </c>
      <c r="V48" s="237">
        <f>U48+V47</f>
        <v>0</v>
      </c>
      <c r="W48" s="237"/>
      <c r="X48" s="237"/>
    </row>
    <row r="49" spans="19:24" ht="15">
      <c r="S49" s="403">
        <f>'Loose Mix'!A46</f>
        <v>0</v>
      </c>
      <c r="T49" s="237"/>
      <c r="U49" s="237">
        <f>IF(S49&gt;0,'Loose Mix'!D46-'Loose Mix'!B46,0)</f>
        <v>0</v>
      </c>
      <c r="V49" s="237">
        <f>U49+V48</f>
        <v>0</v>
      </c>
      <c r="W49" s="237"/>
      <c r="X49" s="237"/>
    </row>
    <row r="50" spans="1:24" ht="17.25">
      <c r="A50" s="24" t="s">
        <v>0</v>
      </c>
      <c r="B50" s="25">
        <f>IF(+'Loose Mix'!F76=" "," ",+'Loose Mix'!F76)</f>
      </c>
      <c r="G50" s="26" t="s">
        <v>1</v>
      </c>
      <c r="H50" s="26" t="s">
        <v>2</v>
      </c>
      <c r="I50" s="347" t="s">
        <v>327</v>
      </c>
      <c r="M50" s="26" t="s">
        <v>1</v>
      </c>
      <c r="N50" s="26" t="s">
        <v>2</v>
      </c>
      <c r="O50" s="347" t="s">
        <v>327</v>
      </c>
      <c r="S50" s="403">
        <f>'Loose Mix'!A47</f>
        <v>0</v>
      </c>
      <c r="T50" s="237"/>
      <c r="U50" s="237">
        <f>IF(S50&gt;0,'Loose Mix'!D47-'Loose Mix'!B47,0)</f>
        <v>0</v>
      </c>
      <c r="V50" s="237">
        <f>U50+V49</f>
        <v>0</v>
      </c>
      <c r="W50" s="237"/>
      <c r="X50" s="237"/>
    </row>
    <row r="51" spans="1:24" ht="17.25">
      <c r="A51" s="24" t="s">
        <v>49</v>
      </c>
      <c r="B51" s="24"/>
      <c r="C51" s="24"/>
      <c r="D51" s="27">
        <f>'Loose Mix'!M76</f>
        <v>0</v>
      </c>
      <c r="F51" s="28" t="s">
        <v>50</v>
      </c>
      <c r="G51" s="247"/>
      <c r="H51" s="247"/>
      <c r="I51" s="26">
        <f>W53</f>
        <v>0</v>
      </c>
      <c r="L51" s="28" t="s">
        <v>50</v>
      </c>
      <c r="M51" s="247"/>
      <c r="N51" s="247"/>
      <c r="O51" s="347">
        <f>X53</f>
        <v>0</v>
      </c>
      <c r="S51" s="237"/>
      <c r="T51" s="237"/>
      <c r="U51" s="401"/>
      <c r="V51" s="400">
        <f>ROUND(H54-IF(AND(0&lt;=H54,H54&lt;=V54),V53,IF(AND(V54&lt;H54,H54&lt;=V55),V54,IF(AND(V55&lt;H54,H54&lt;=V56),V55,IF(AND(V56&lt;H54,H54&lt;=V57),V56,IF(AND(V57&lt;H54,H54&lt;=V58),V57,V58))))),0)</f>
        <v>0</v>
      </c>
      <c r="W51" s="237">
        <f>ROUND(N54-IF(AND(0&lt;=N54,N54&lt;=V54),V53,IF(AND(V54&lt;N54,N54&lt;=V55),V54,IF(AND(V55&lt;N54,N54&lt;=V56),V55,IF(AND(V56&lt;N54,N54&lt;=V57),V56,IF(AND(V57&lt;N54,N54&lt;=V58),V57,V58))))),0)</f>
        <v>0</v>
      </c>
      <c r="X51" s="237"/>
    </row>
    <row r="52" spans="1:24" ht="17.25">
      <c r="A52" s="24" t="s">
        <v>51</v>
      </c>
      <c r="B52" s="24"/>
      <c r="C52" s="24"/>
      <c r="D52" s="390">
        <f>'Loose Mix'!B49</f>
        <v>0</v>
      </c>
      <c r="S52" s="237"/>
      <c r="T52" s="237"/>
      <c r="U52" s="237"/>
      <c r="V52" s="400">
        <f>V51+IF(AND(V53&lt;=H54,H54&lt;=V54),'Loose Mix'!B49,IF(AND(V54&lt;H54,H54&lt;=V55),'Loose Mix'!B50,IF(AND(V55&lt;H54,H54&lt;=V56),'Loose Mix'!B51,IF(AND(V56&lt;H54,H54&lt;=V57),'Loose Mix'!B52,IF(AND(V57&lt;H54,H54&lt;=V58),'Loose Mix'!B53,'Loose Mix'!B54)))))</f>
        <v>0</v>
      </c>
      <c r="W52" s="402">
        <f>W51+IF(AND(V53&lt;=N54,N54&lt;=V54),'Loose Mix'!B49,IF(AND(V54&lt;N54,N54&lt;=V55),'Loose Mix'!B50,IF(AND(V55&lt;N54,N54&lt;=V56),'Loose Mix'!B51,IF(AND(V56&lt;N54,N54&lt;=V57),'Loose Mix'!B52,IF(AND(V57&lt;N54,N54&lt;=V58),'Loose Mix'!B53,'Loose Mix'!B54)))))</f>
        <v>0</v>
      </c>
      <c r="X52" s="237"/>
    </row>
    <row r="53" spans="1:24" ht="19.5">
      <c r="A53" s="24" t="s">
        <v>52</v>
      </c>
      <c r="B53" s="24"/>
      <c r="C53" s="24"/>
      <c r="D53" s="390">
        <f>INDEX('Loose Mix'!D49:'Loose Mix'!D54,COUNT('Loose Mix'!D49:'Loose Mix'!D54),1)</f>
        <v>0</v>
      </c>
      <c r="F53" s="29" t="s">
        <v>53</v>
      </c>
      <c r="G53" s="29" t="s">
        <v>1</v>
      </c>
      <c r="H53" s="29" t="s">
        <v>54</v>
      </c>
      <c r="I53" s="30" t="s">
        <v>55</v>
      </c>
      <c r="J53" s="31"/>
      <c r="L53" s="29" t="s">
        <v>417</v>
      </c>
      <c r="M53" s="29" t="s">
        <v>1</v>
      </c>
      <c r="N53" s="29" t="s">
        <v>418</v>
      </c>
      <c r="O53" s="30" t="s">
        <v>55</v>
      </c>
      <c r="P53" s="31"/>
      <c r="S53" s="237"/>
      <c r="T53" s="237"/>
      <c r="U53" s="237"/>
      <c r="V53" s="237">
        <v>0</v>
      </c>
      <c r="W53" s="400">
        <f>IF(AND(V53&lt;=H54,H54&lt;=V54),S54,IF(AND(V54&lt;H54,H54&lt;=V55),S55,IF(AND(V55&lt;H54,H54&lt;=V56),S56,IF(AND(V56&lt;H54,H54&lt;=V57),S57,IF(AND(V57&lt;H54,H54&lt;=V58),S58,S59)))))</f>
        <v>0</v>
      </c>
      <c r="X53" s="237">
        <f>IF(AND(V53&lt;=N54+F54,N54+F54&lt;=V54),S54,IF(AND(V54&lt;N54+F54,N54+F54&lt;=V55),S55,IF(AND(V55&lt;F54,F54&lt;=V56),S56,IF(AND(V56&lt;F54,F54&lt;=V57),S57,IF(AND(V57&lt;F54,F54&lt;=V58),S58,S59)))))</f>
        <v>0</v>
      </c>
    </row>
    <row r="54" spans="1:24" ht="17.25">
      <c r="A54" s="24" t="s">
        <v>56</v>
      </c>
      <c r="B54" s="24"/>
      <c r="C54" s="24"/>
      <c r="D54" s="244">
        <f>V59</f>
        <v>0</v>
      </c>
      <c r="F54" s="212">
        <f>IF($V$5=2,ROUND(D54/2,0),ROUND(D54,0))</f>
        <v>0</v>
      </c>
      <c r="G54" s="32">
        <f>G51</f>
        <v>0</v>
      </c>
      <c r="H54" s="405">
        <f>F54*G54</f>
        <v>0</v>
      </c>
      <c r="I54" s="558">
        <f>IF(I51&gt;0,V52,"")</f>
      </c>
      <c r="J54" s="559"/>
      <c r="L54" s="212">
        <f>IF($V$5=2,ROUND(D54/2,0),0)</f>
        <v>0</v>
      </c>
      <c r="M54" s="32">
        <f>M51</f>
        <v>0</v>
      </c>
      <c r="N54" s="405">
        <f>IF($V$5=2,F54+L54*M54,0)</f>
        <v>0</v>
      </c>
      <c r="O54" s="558">
        <f>IF($V$5=2,W52,0)</f>
        <v>0</v>
      </c>
      <c r="P54" s="559"/>
      <c r="S54" s="403">
        <f>'Loose Mix'!A49</f>
        <v>0</v>
      </c>
      <c r="T54" s="237"/>
      <c r="U54" s="237">
        <f>IF(S54&gt;0,'Loose Mix'!D49-'Loose Mix'!B49,0)</f>
        <v>0</v>
      </c>
      <c r="V54" s="237">
        <f>U54</f>
        <v>0</v>
      </c>
      <c r="W54" s="237"/>
      <c r="X54" s="237"/>
    </row>
    <row r="55" spans="1:24" ht="17.25">
      <c r="A55" s="408"/>
      <c r="B55" s="408"/>
      <c r="C55" s="408"/>
      <c r="D55" s="409"/>
      <c r="E55" s="410"/>
      <c r="F55" s="416"/>
      <c r="G55" s="416"/>
      <c r="H55" s="417"/>
      <c r="I55" s="411">
        <f>IF(AND(I51=2,H51&gt;=0.5),"OPPOSITE SIDE","")</f>
      </c>
      <c r="L55" s="29" t="s">
        <v>328</v>
      </c>
      <c r="M55" s="29" t="s">
        <v>2</v>
      </c>
      <c r="N55" s="30" t="str">
        <f>"OFFSET="&amp;TEXT(IF(O51&gt;0,0.5,0),"0.0")&amp;"+W2XB"</f>
        <v>OFFSET=0.0+W2XB</v>
      </c>
      <c r="O55" s="31"/>
      <c r="S55" s="403">
        <f>'Loose Mix'!A50</f>
        <v>0</v>
      </c>
      <c r="T55" s="237"/>
      <c r="U55" s="237">
        <f>IF(S55&gt;0,'Loose Mix'!D50-'Loose Mix'!B50,0)</f>
        <v>0</v>
      </c>
      <c r="V55" s="237">
        <f>U55+V54</f>
        <v>0</v>
      </c>
      <c r="W55" s="237"/>
      <c r="X55" s="237"/>
    </row>
    <row r="56" spans="1:24" ht="17.25">
      <c r="A56" s="410"/>
      <c r="B56" s="410"/>
      <c r="C56" s="410"/>
      <c r="D56" s="410"/>
      <c r="E56" s="410"/>
      <c r="F56" s="412"/>
      <c r="G56" s="413"/>
      <c r="H56" s="408"/>
      <c r="I56" s="414"/>
      <c r="L56" s="29">
        <f>IF($V$5=2,D55-O51*0.5,0)</f>
        <v>0</v>
      </c>
      <c r="M56" s="32">
        <f>N51</f>
        <v>0</v>
      </c>
      <c r="N56" s="33"/>
      <c r="O56" s="349">
        <f>L56*M56+IF(O51&gt;0,0.5,0)</f>
        <v>0</v>
      </c>
      <c r="S56" s="403">
        <f>'Loose Mix'!A51</f>
        <v>0</v>
      </c>
      <c r="T56" s="237"/>
      <c r="U56" s="237">
        <f>IF(S56&gt;0,'Loose Mix'!D51-'Loose Mix'!B51,0)</f>
        <v>0</v>
      </c>
      <c r="V56" s="237">
        <f>U56+V55</f>
        <v>0</v>
      </c>
      <c r="W56" s="237"/>
      <c r="X56" s="237"/>
    </row>
    <row r="57" spans="1:24" ht="15.75" thickBot="1">
      <c r="A57" s="35"/>
      <c r="B57" s="35"/>
      <c r="C57" s="35"/>
      <c r="D57" s="35"/>
      <c r="E57" s="35"/>
      <c r="F57" s="350">
        <f>IF(I51&gt;0,"Measure from unconfined edge.","")</f>
      </c>
      <c r="G57" s="35"/>
      <c r="H57" s="35"/>
      <c r="I57" s="35"/>
      <c r="J57" s="35"/>
      <c r="L57" s="350">
        <f>IF(O51&gt;0,"Measure from unconfined edge.","")</f>
      </c>
      <c r="M57" s="35"/>
      <c r="N57" s="35"/>
      <c r="O57" s="35"/>
      <c r="P57" s="35"/>
      <c r="S57" s="403">
        <f>'Loose Mix'!A52</f>
        <v>0</v>
      </c>
      <c r="T57" s="237"/>
      <c r="U57" s="237">
        <f>IF(S57&gt;0,'Loose Mix'!D52-'Loose Mix'!B52,0)</f>
        <v>0</v>
      </c>
      <c r="V57" s="237">
        <f>U57+V56</f>
        <v>0</v>
      </c>
      <c r="W57" s="237"/>
      <c r="X57" s="237"/>
    </row>
    <row r="58" spans="19:24" ht="15">
      <c r="S58" s="403">
        <f>'Loose Mix'!A53</f>
        <v>0</v>
      </c>
      <c r="T58" s="237"/>
      <c r="U58" s="237">
        <f>IF(S58&gt;0,'Loose Mix'!D53-'Loose Mix'!B53,0)</f>
        <v>0</v>
      </c>
      <c r="V58" s="237">
        <f>U58+V57</f>
        <v>0</v>
      </c>
      <c r="W58" s="237"/>
      <c r="X58" s="237"/>
    </row>
    <row r="59" spans="1:24" ht="18">
      <c r="A59" s="24" t="s">
        <v>0</v>
      </c>
      <c r="B59" s="25">
        <f>IF(+'Loose Mix'!F88=" "," ",+'Loose Mix'!F88)</f>
      </c>
      <c r="G59" s="26" t="s">
        <v>1</v>
      </c>
      <c r="H59" s="26" t="s">
        <v>2</v>
      </c>
      <c r="I59" s="347" t="s">
        <v>327</v>
      </c>
      <c r="M59" s="26" t="s">
        <v>1</v>
      </c>
      <c r="N59" s="26" t="s">
        <v>2</v>
      </c>
      <c r="O59" s="347" t="s">
        <v>327</v>
      </c>
      <c r="S59" s="403">
        <f>'Loose Mix'!A54</f>
        <v>0</v>
      </c>
      <c r="T59" s="237"/>
      <c r="U59" s="237">
        <f>IF(S59&gt;0,'Loose Mix'!D54-'Loose Mix'!B54,0)</f>
        <v>0</v>
      </c>
      <c r="V59" s="237">
        <f>U59+V58</f>
        <v>0</v>
      </c>
      <c r="W59" s="237"/>
      <c r="X59" s="237"/>
    </row>
    <row r="60" spans="1:24" ht="18">
      <c r="A60" s="24" t="s">
        <v>49</v>
      </c>
      <c r="B60" s="24"/>
      <c r="C60" s="24"/>
      <c r="D60" s="27">
        <f>'Loose Mix'!M88</f>
        <v>0</v>
      </c>
      <c r="F60" s="28" t="s">
        <v>50</v>
      </c>
      <c r="G60" s="247"/>
      <c r="H60" s="247"/>
      <c r="I60" s="26">
        <f>W62</f>
        <v>0</v>
      </c>
      <c r="L60" s="28" t="s">
        <v>50</v>
      </c>
      <c r="M60" s="247"/>
      <c r="N60" s="247"/>
      <c r="O60" s="347">
        <f>X62</f>
        <v>0</v>
      </c>
      <c r="S60" s="237"/>
      <c r="T60" s="237"/>
      <c r="U60" s="401"/>
      <c r="V60" s="400">
        <f>ROUND(H63-IF(AND(0&lt;=H63,H63&lt;=V63),V62,IF(AND(V63&lt;H63,H63&lt;=V64),V63,IF(AND(V64&lt;H63,H63&lt;=V65),V64,IF(AND(V65&lt;H63,H63&lt;=V66),V65,IF(AND(V66&lt;H63,H63&lt;=V67),V66,V67))))),0)</f>
        <v>0</v>
      </c>
      <c r="W60" s="237">
        <f>ROUND(N63-IF(AND(0&lt;=N63,N63&lt;=V63),V62,IF(AND(V63&lt;N63,N63&lt;=V64),V63,IF(AND(V64&lt;N63,N63&lt;=V65),V64,IF(AND(V65&lt;N63,N63&lt;=V66),V65,IF(AND(V66&lt;N63,N63&lt;=V67),V66,V67))))),0)</f>
        <v>0</v>
      </c>
      <c r="X60" s="237"/>
    </row>
    <row r="61" spans="1:24" ht="17.25">
      <c r="A61" s="24" t="s">
        <v>51</v>
      </c>
      <c r="B61" s="24"/>
      <c r="C61" s="24"/>
      <c r="D61" s="390">
        <f>'Loose Mix'!B56</f>
        <v>0</v>
      </c>
      <c r="S61" s="237"/>
      <c r="T61" s="237"/>
      <c r="U61" s="237"/>
      <c r="V61" s="400">
        <f>V60+IF(AND(V62&lt;=H63,H63&lt;=V63),'Loose Mix'!B56,IF(AND(V63&lt;H63,H63&lt;=V64),'Loose Mix'!B57,IF(AND(V64&lt;H63,H63&lt;=V65),'Loose Mix'!B58,IF(AND(V65&lt;H63,H63&lt;=V66),'Loose Mix'!B59,IF(AND(V66&lt;H63,H63&lt;=V67),'Loose Mix'!B60,'Loose Mix'!B61)))))</f>
        <v>0</v>
      </c>
      <c r="W61" s="402">
        <f>W60+IF(AND(V62&lt;=N63,N63&lt;=V63),'Loose Mix'!B56,IF(AND(V63&lt;N63,N63&lt;=V64),'Loose Mix'!B57,IF(AND(V64&lt;N63,N63&lt;=V65),'Loose Mix'!B58,IF(AND(V65&lt;N63,N63&lt;=V66),'Loose Mix'!B59,IF(AND(V66&lt;N63,N63&lt;=V67),'Loose Mix'!B60,'Loose Mix'!B61)))))</f>
        <v>0</v>
      </c>
      <c r="X61" s="237"/>
    </row>
    <row r="62" spans="1:24" ht="19.5">
      <c r="A62" s="24" t="s">
        <v>52</v>
      </c>
      <c r="B62" s="24"/>
      <c r="C62" s="24"/>
      <c r="D62" s="390" t="e">
        <f>INDEX('Loose Mix'!D56:'Loose Mix'!D61,COUNT('Loose Mix'!D56:'Loose Mix'!D61),1)</f>
        <v>#VALUE!</v>
      </c>
      <c r="F62" s="29" t="s">
        <v>53</v>
      </c>
      <c r="G62" s="29" t="s">
        <v>1</v>
      </c>
      <c r="H62" s="29" t="s">
        <v>54</v>
      </c>
      <c r="I62" s="30" t="s">
        <v>55</v>
      </c>
      <c r="J62" s="31"/>
      <c r="L62" s="29" t="s">
        <v>417</v>
      </c>
      <c r="M62" s="29" t="s">
        <v>1</v>
      </c>
      <c r="N62" s="29" t="s">
        <v>418</v>
      </c>
      <c r="O62" s="30" t="s">
        <v>55</v>
      </c>
      <c r="P62" s="31"/>
      <c r="S62" s="237"/>
      <c r="T62" s="237"/>
      <c r="U62" s="237"/>
      <c r="V62" s="237">
        <v>0</v>
      </c>
      <c r="W62" s="400">
        <f>IF(AND(V62&lt;=H63,H63&lt;=V63),S63,IF(AND(V63&lt;H63,H63&lt;=V64),S64,IF(AND(V64&lt;H63,H63&lt;=V65),S65,IF(AND(V65&lt;H63,H63&lt;=V66),S66,IF(AND(V66&lt;H63,H63&lt;=V67),S67,S68)))))</f>
        <v>0</v>
      </c>
      <c r="X62" s="237">
        <f>IF(AND(V62&lt;=N63+F63,N63+F63&lt;=V63),S63,IF(AND(V63&lt;N63+F63,N63+F63&lt;=V64),S64,IF(AND(V64&lt;F63,F63&lt;=V65),S65,IF(AND(V65&lt;F63,F63&lt;=V66),S66,IF(AND(V66&lt;F63,F63&lt;=V67),S67,S68)))))</f>
        <v>0</v>
      </c>
    </row>
    <row r="63" spans="1:24" ht="17.25">
      <c r="A63" s="24" t="s">
        <v>56</v>
      </c>
      <c r="B63" s="24"/>
      <c r="C63" s="24"/>
      <c r="D63" s="244">
        <f>V68</f>
        <v>0</v>
      </c>
      <c r="F63" s="212">
        <f>IF($V$5=2,ROUND(D63/2,0),ROUND(D63,0))</f>
        <v>0</v>
      </c>
      <c r="G63" s="32">
        <f>G60</f>
        <v>0</v>
      </c>
      <c r="H63" s="405">
        <f>F63*G63</f>
        <v>0</v>
      </c>
      <c r="I63" s="558">
        <f>IF(I60&gt;0,V61,"")</f>
      </c>
      <c r="J63" s="559"/>
      <c r="L63" s="212">
        <f>IF($V$5=2,ROUND(D63/2,0),0)</f>
        <v>0</v>
      </c>
      <c r="M63" s="32">
        <f>M60</f>
        <v>0</v>
      </c>
      <c r="N63" s="405">
        <f>IF($V$5=2,F63+L63*M63,0)</f>
        <v>0</v>
      </c>
      <c r="O63" s="558">
        <f>IF($V$5=2,W61,0)</f>
        <v>0</v>
      </c>
      <c r="P63" s="559"/>
      <c r="S63" s="403">
        <f>'Loose Mix'!A56</f>
        <v>0</v>
      </c>
      <c r="T63" s="237"/>
      <c r="U63" s="237">
        <f>IF(S63&gt;0,'Loose Mix'!D56-'Loose Mix'!B56,0)</f>
        <v>0</v>
      </c>
      <c r="V63" s="237">
        <f>U63</f>
        <v>0</v>
      </c>
      <c r="W63" s="237"/>
      <c r="X63" s="237"/>
    </row>
    <row r="64" spans="1:24" ht="17.25">
      <c r="A64" s="408"/>
      <c r="B64" s="408"/>
      <c r="C64" s="408"/>
      <c r="D64" s="409"/>
      <c r="E64" s="410"/>
      <c r="F64" s="416"/>
      <c r="G64" s="416"/>
      <c r="H64" s="417"/>
      <c r="I64" s="411">
        <f>IF(AND(I60=2,H60&gt;=0.5),"OPPOSITE SIDE","")</f>
      </c>
      <c r="L64" s="29" t="s">
        <v>328</v>
      </c>
      <c r="M64" s="29" t="s">
        <v>2</v>
      </c>
      <c r="N64" s="30" t="str">
        <f>"OFFSET="&amp;TEXT(IF(O60&gt;0,0.5,0),"0.0")&amp;"+W2XB"</f>
        <v>OFFSET=0.0+W2XB</v>
      </c>
      <c r="O64" s="31"/>
      <c r="S64" s="403">
        <f>'Loose Mix'!A57</f>
        <v>0</v>
      </c>
      <c r="T64" s="237"/>
      <c r="U64" s="237">
        <f>IF(S64&gt;0,'Loose Mix'!D57-'Loose Mix'!B57,0)</f>
        <v>0</v>
      </c>
      <c r="V64" s="237">
        <f>U64+V63</f>
        <v>0</v>
      </c>
      <c r="W64" s="237"/>
      <c r="X64" s="237"/>
    </row>
    <row r="65" spans="1:24" ht="17.25">
      <c r="A65" s="410"/>
      <c r="B65" s="410"/>
      <c r="C65" s="410"/>
      <c r="D65" s="410"/>
      <c r="E65" s="410"/>
      <c r="F65" s="412"/>
      <c r="G65" s="413"/>
      <c r="H65" s="408"/>
      <c r="I65" s="414"/>
      <c r="L65" s="29">
        <f>IF($V$5=2,D64-O60*0.5,0)</f>
        <v>0</v>
      </c>
      <c r="M65" s="32">
        <f>N60</f>
        <v>0</v>
      </c>
      <c r="N65" s="33"/>
      <c r="O65" s="349">
        <f>L65*M65+IF(O60&gt;0,0.5,0)</f>
        <v>0</v>
      </c>
      <c r="S65" s="403">
        <f>'Loose Mix'!A58</f>
        <v>0</v>
      </c>
      <c r="T65" s="237"/>
      <c r="U65" s="237">
        <f>IF(S65&gt;0,'Loose Mix'!D58-'Loose Mix'!B58,0)</f>
        <v>0</v>
      </c>
      <c r="V65" s="237">
        <f>U65+V64</f>
        <v>0</v>
      </c>
      <c r="W65" s="237"/>
      <c r="X65" s="237"/>
    </row>
    <row r="66" spans="1:24" ht="18" thickBot="1">
      <c r="A66" s="36"/>
      <c r="B66" s="35"/>
      <c r="C66" s="35"/>
      <c r="D66" s="35"/>
      <c r="E66" s="35"/>
      <c r="F66" s="350">
        <f>IF(I60&gt;0,"Measure from unconfined edge.","")</f>
      </c>
      <c r="G66" s="35"/>
      <c r="H66" s="35"/>
      <c r="I66" s="37"/>
      <c r="J66" s="35"/>
      <c r="L66" s="350">
        <f>IF(O60&gt;0,"Measure from unconfined edge.","")</f>
      </c>
      <c r="M66" s="35"/>
      <c r="N66" s="35"/>
      <c r="O66" s="37"/>
      <c r="P66" s="35"/>
      <c r="S66" s="403">
        <f>'Loose Mix'!A59</f>
        <v>0</v>
      </c>
      <c r="T66" s="237"/>
      <c r="U66" s="237">
        <f>IF(S66&gt;0,'Loose Mix'!D59-'Loose Mix'!B59,0)</f>
        <v>0</v>
      </c>
      <c r="V66" s="237">
        <f>U66+V65</f>
        <v>0</v>
      </c>
      <c r="W66" s="237"/>
      <c r="X66" s="237"/>
    </row>
    <row r="67" spans="19:24" ht="15">
      <c r="S67" s="403">
        <f>'Loose Mix'!A60</f>
        <v>0</v>
      </c>
      <c r="T67" s="237"/>
      <c r="U67" s="237">
        <f>IF(S67&gt;0,'Loose Mix'!D60-'Loose Mix'!B60,0)</f>
        <v>0</v>
      </c>
      <c r="V67" s="237">
        <f>U67+V66</f>
        <v>0</v>
      </c>
      <c r="W67" s="237"/>
      <c r="X67" s="237"/>
    </row>
    <row r="68" spans="19:24" ht="15">
      <c r="S68" s="403">
        <f>'Loose Mix'!A61</f>
        <v>0</v>
      </c>
      <c r="T68" s="237"/>
      <c r="U68" s="237">
        <f>IF(S68&gt;0,'Loose Mix'!D61-'Loose Mix'!B61,0)</f>
        <v>0</v>
      </c>
      <c r="V68" s="237">
        <f>U68+V67</f>
        <v>0</v>
      </c>
      <c r="W68" s="237"/>
      <c r="X68" s="237"/>
    </row>
    <row r="69" spans="19:24" ht="15">
      <c r="S69" s="237"/>
      <c r="T69" s="237"/>
      <c r="U69" s="237"/>
      <c r="V69" s="237"/>
      <c r="W69" s="237"/>
      <c r="X69" s="237"/>
    </row>
  </sheetData>
  <sheetProtection sheet="1" objects="1" scenarios="1"/>
  <mergeCells count="14">
    <mergeCell ref="I45:J45"/>
    <mergeCell ref="I54:J54"/>
    <mergeCell ref="I63:J63"/>
    <mergeCell ref="I9:J9"/>
    <mergeCell ref="I18:J18"/>
    <mergeCell ref="I27:J27"/>
    <mergeCell ref="I36:J36"/>
    <mergeCell ref="O45:P45"/>
    <mergeCell ref="O54:P54"/>
    <mergeCell ref="O63:P63"/>
    <mergeCell ref="O9:P9"/>
    <mergeCell ref="O18:P18"/>
    <mergeCell ref="O27:P27"/>
    <mergeCell ref="O36:P36"/>
  </mergeCells>
  <printOptions horizontalCentered="1" verticalCentered="1"/>
  <pageMargins left="0.25" right="0.25" top="0.75" bottom="0.25" header="0.25" footer="0.36"/>
  <pageSetup fitToHeight="1" fitToWidth="1" horizontalDpi="300" verticalDpi="300" orientation="portrait" scale="47" r:id="rId2"/>
  <headerFooter alignWithMargins="0">
    <oddHeader>&amp;RAPIW 2.20 9/23/2004</oddHeader>
  </headerFooter>
  <drawing r:id="rId1"/>
</worksheet>
</file>

<file path=xl/worksheets/sheet7.xml><?xml version="1.0" encoding="utf-8"?>
<worksheet xmlns="http://schemas.openxmlformats.org/spreadsheetml/2006/main" xmlns:r="http://schemas.openxmlformats.org/officeDocument/2006/relationships">
  <sheetPr codeName="Sheet8" transitionEvaluation="1"/>
  <dimension ref="A1:S144"/>
  <sheetViews>
    <sheetView showGridLines="0" defaultGridColor="0" zoomScale="67" zoomScaleNormal="67" colorId="22" workbookViewId="0" topLeftCell="A1">
      <selection activeCell="F73" sqref="F73"/>
    </sheetView>
  </sheetViews>
  <sheetFormatPr defaultColWidth="9.77734375" defaultRowHeight="15"/>
  <cols>
    <col min="1" max="4" width="9.77734375" style="215" customWidth="1"/>
    <col min="5" max="5" width="11.21484375" style="215" customWidth="1"/>
    <col min="6" max="14" width="9.77734375" style="215" customWidth="1"/>
    <col min="15" max="15" width="9.77734375" style="215" hidden="1" customWidth="1"/>
    <col min="16" max="19" width="0" style="215" hidden="1" customWidth="1"/>
    <col min="20" max="16384" width="9.77734375" style="215" customWidth="1"/>
  </cols>
  <sheetData>
    <row r="1" spans="1:12" ht="30">
      <c r="A1" s="213" t="s">
        <v>21</v>
      </c>
      <c r="B1" s="214"/>
      <c r="C1" s="213"/>
      <c r="D1" s="214"/>
      <c r="E1" s="214"/>
      <c r="F1" s="214"/>
      <c r="G1" s="214"/>
      <c r="H1" s="214"/>
      <c r="I1" s="214"/>
      <c r="J1" s="214"/>
      <c r="K1" s="221"/>
      <c r="L1" s="221"/>
    </row>
    <row r="2" spans="1:12" ht="18">
      <c r="A2" s="216"/>
      <c r="B2" s="216"/>
      <c r="C2" s="216"/>
      <c r="D2" s="216"/>
      <c r="E2" s="217"/>
      <c r="F2" s="216"/>
      <c r="G2" s="216"/>
      <c r="H2" s="216"/>
      <c r="I2" s="216"/>
      <c r="J2" s="216"/>
      <c r="K2" s="221"/>
      <c r="L2" s="221"/>
    </row>
    <row r="3" spans="1:12" ht="18">
      <c r="A3" s="218" t="s">
        <v>5</v>
      </c>
      <c r="B3" s="219">
        <f>'Loose Mix'!F3</f>
        <v>0</v>
      </c>
      <c r="C3" s="219"/>
      <c r="D3" s="218" t="s">
        <v>6</v>
      </c>
      <c r="E3" s="220">
        <f>'Loose Mix'!I3</f>
        <v>0</v>
      </c>
      <c r="F3" s="218" t="s">
        <v>7</v>
      </c>
      <c r="G3" s="219" t="e">
        <f>'Loose Mix'!K3</f>
        <v>#VALUE!</v>
      </c>
      <c r="H3" s="219"/>
      <c r="I3" s="218" t="s">
        <v>8</v>
      </c>
      <c r="J3" s="220">
        <f>'Loose Mix'!N3</f>
        <v>0</v>
      </c>
      <c r="K3" s="221"/>
      <c r="L3" s="221"/>
    </row>
    <row r="4" spans="1:12" ht="15">
      <c r="A4" s="216"/>
      <c r="B4" s="216"/>
      <c r="C4" s="216"/>
      <c r="D4" s="216"/>
      <c r="E4" s="216"/>
      <c r="F4" s="216"/>
      <c r="G4" s="216"/>
      <c r="H4" s="216"/>
      <c r="I4" s="216"/>
      <c r="J4" s="216"/>
      <c r="K4" s="221"/>
      <c r="L4" s="221"/>
    </row>
    <row r="5" spans="1:12" ht="18">
      <c r="A5" s="217" t="s">
        <v>0</v>
      </c>
      <c r="B5" s="216"/>
      <c r="C5" s="216"/>
      <c r="D5" s="216"/>
      <c r="E5" s="216"/>
      <c r="F5" s="247">
        <f>IF(+'Loose Mix'!F16=" "," ",+'Loose Mix'!F16)</f>
      </c>
      <c r="G5" s="247">
        <f>IF('Loose Mix'!F28=" "," ",+'Loose Mix'!F28)</f>
      </c>
      <c r="H5" s="247">
        <f>IF('Loose Mix'!F40=" "," ",+'Loose Mix'!F40)</f>
      </c>
      <c r="I5" s="247">
        <f>IF('Loose Mix'!F52=" "," ",+'Loose Mix'!F52)</f>
      </c>
      <c r="J5" s="247">
        <f>IF('Loose Mix'!F64=" "," ",+'Loose Mix'!F64)</f>
      </c>
      <c r="K5" s="247">
        <f>IF('Loose Mix'!F76=" "," ",+'Loose Mix'!F76)</f>
      </c>
      <c r="L5" s="247">
        <f>IF('Loose Mix'!F88=" "," ",+'Loose Mix'!F88)</f>
      </c>
    </row>
    <row r="6" spans="1:12" ht="18">
      <c r="A6" s="217" t="s">
        <v>3</v>
      </c>
      <c r="B6" s="221"/>
      <c r="C6" s="221"/>
      <c r="D6" s="221"/>
      <c r="E6" s="221"/>
      <c r="F6" s="442"/>
      <c r="G6" s="442"/>
      <c r="H6" s="442"/>
      <c r="I6" s="442"/>
      <c r="J6" s="442"/>
      <c r="K6" s="442"/>
      <c r="L6" s="442"/>
    </row>
    <row r="7" spans="1:12" ht="18">
      <c r="A7" s="216" t="s">
        <v>22</v>
      </c>
      <c r="B7" s="216"/>
      <c r="C7" s="216"/>
      <c r="D7" s="217"/>
      <c r="E7" s="216"/>
      <c r="F7" s="454" t="s">
        <v>445</v>
      </c>
      <c r="G7" s="216"/>
      <c r="H7" s="216"/>
      <c r="I7" s="216"/>
      <c r="J7" s="216"/>
      <c r="K7" s="216"/>
      <c r="L7" s="216"/>
    </row>
    <row r="8" spans="1:12" ht="18">
      <c r="A8" s="217" t="s">
        <v>11</v>
      </c>
      <c r="B8" s="216"/>
      <c r="C8" s="216"/>
      <c r="D8" s="216"/>
      <c r="E8" s="216"/>
      <c r="F8" s="232"/>
      <c r="G8" s="232"/>
      <c r="H8" s="232"/>
      <c r="I8" s="232"/>
      <c r="J8" s="232"/>
      <c r="K8" s="232"/>
      <c r="L8" s="232"/>
    </row>
    <row r="9" spans="1:12" ht="18">
      <c r="A9" s="217" t="s">
        <v>23</v>
      </c>
      <c r="B9" s="217"/>
      <c r="C9" s="216"/>
      <c r="D9" s="216"/>
      <c r="E9" s="216"/>
      <c r="F9" s="329"/>
      <c r="G9" s="329"/>
      <c r="H9" s="329"/>
      <c r="I9" s="329"/>
      <c r="J9" s="329"/>
      <c r="K9" s="329"/>
      <c r="L9" s="329"/>
    </row>
    <row r="10" spans="1:12" ht="18">
      <c r="A10" s="217" t="s">
        <v>324</v>
      </c>
      <c r="B10" s="217"/>
      <c r="C10" s="216"/>
      <c r="D10" s="216"/>
      <c r="E10" s="216"/>
      <c r="F10" s="329"/>
      <c r="G10" s="329"/>
      <c r="H10" s="329"/>
      <c r="I10" s="329"/>
      <c r="J10" s="329"/>
      <c r="K10" s="329"/>
      <c r="L10" s="329"/>
    </row>
    <row r="11" spans="1:12" ht="18">
      <c r="A11" s="217" t="s">
        <v>24</v>
      </c>
      <c r="B11" s="217"/>
      <c r="C11" s="216"/>
      <c r="D11" s="216"/>
      <c r="E11" s="216"/>
      <c r="F11" s="329"/>
      <c r="G11" s="329"/>
      <c r="H11" s="329"/>
      <c r="I11" s="329"/>
      <c r="J11" s="329"/>
      <c r="K11" s="329"/>
      <c r="L11" s="329"/>
    </row>
    <row r="12" spans="1:12" ht="17.25">
      <c r="A12" s="217" t="s">
        <v>411</v>
      </c>
      <c r="B12" s="217"/>
      <c r="C12" s="216"/>
      <c r="D12" s="216"/>
      <c r="E12" s="216"/>
      <c r="F12" s="222">
        <f>IF(F10="",F9,F10)+F11</f>
        <v>0</v>
      </c>
      <c r="G12" s="222">
        <f aca="true" t="shared" si="0" ref="G12:L12">IF(G10="",G9,G10)+G11</f>
        <v>0</v>
      </c>
      <c r="H12" s="222">
        <f t="shared" si="0"/>
        <v>0</v>
      </c>
      <c r="I12" s="222">
        <f t="shared" si="0"/>
        <v>0</v>
      </c>
      <c r="J12" s="222">
        <f t="shared" si="0"/>
        <v>0</v>
      </c>
      <c r="K12" s="222">
        <f t="shared" si="0"/>
        <v>0</v>
      </c>
      <c r="L12" s="222">
        <f t="shared" si="0"/>
        <v>0</v>
      </c>
    </row>
    <row r="13" spans="1:12" ht="17.25">
      <c r="A13" s="217" t="s">
        <v>25</v>
      </c>
      <c r="B13" s="217"/>
      <c r="C13" s="216"/>
      <c r="D13" s="216"/>
      <c r="E13" s="216"/>
      <c r="F13" s="329"/>
      <c r="G13" s="329"/>
      <c r="H13" s="329"/>
      <c r="I13" s="329"/>
      <c r="J13" s="329"/>
      <c r="K13" s="329"/>
      <c r="L13" s="329"/>
    </row>
    <row r="14" spans="1:12" ht="18" thickBot="1">
      <c r="A14" s="217" t="s">
        <v>26</v>
      </c>
      <c r="B14" s="217"/>
      <c r="C14" s="216"/>
      <c r="D14" s="216"/>
      <c r="E14" s="216"/>
      <c r="F14" s="222">
        <f aca="true" t="shared" si="1" ref="F14:L14">F12-F13</f>
        <v>0</v>
      </c>
      <c r="G14" s="222">
        <f t="shared" si="1"/>
        <v>0</v>
      </c>
      <c r="H14" s="222">
        <f t="shared" si="1"/>
        <v>0</v>
      </c>
      <c r="I14" s="222">
        <f t="shared" si="1"/>
        <v>0</v>
      </c>
      <c r="J14" s="222">
        <f t="shared" si="1"/>
        <v>0</v>
      </c>
      <c r="K14" s="222">
        <f t="shared" si="1"/>
        <v>0</v>
      </c>
      <c r="L14" s="222">
        <f t="shared" si="1"/>
        <v>0</v>
      </c>
    </row>
    <row r="15" spans="1:12" ht="18" thickBot="1">
      <c r="A15" s="217" t="s">
        <v>27</v>
      </c>
      <c r="B15" s="217"/>
      <c r="C15" s="216"/>
      <c r="D15" s="216"/>
      <c r="E15" s="216"/>
      <c r="F15" s="223">
        <f>IF(ISERR(F9/F14),0,ROUND(F9/F14,3))</f>
        <v>0</v>
      </c>
      <c r="G15" s="223">
        <f aca="true" t="shared" si="2" ref="G15:L15">IF(G5=" "," ",IF(G9=" ",+F15,ROUND(G9/G14,3)))</f>
        <v>0</v>
      </c>
      <c r="H15" s="223">
        <f t="shared" si="2"/>
        <v>0</v>
      </c>
      <c r="I15" s="223">
        <f t="shared" si="2"/>
        <v>0</v>
      </c>
      <c r="J15" s="223">
        <f t="shared" si="2"/>
        <v>0</v>
      </c>
      <c r="K15" s="223">
        <f t="shared" si="2"/>
        <v>0</v>
      </c>
      <c r="L15" s="223">
        <f t="shared" si="2"/>
        <v>0</v>
      </c>
    </row>
    <row r="16" spans="1:12" ht="15" thickBot="1">
      <c r="A16" s="224"/>
      <c r="B16" s="224"/>
      <c r="C16" s="224"/>
      <c r="D16" s="224"/>
      <c r="E16" s="224"/>
      <c r="F16" s="224"/>
      <c r="G16" s="224"/>
      <c r="H16" s="224"/>
      <c r="I16" s="224"/>
      <c r="J16" s="224"/>
      <c r="K16" s="224"/>
      <c r="L16" s="224"/>
    </row>
    <row r="17" spans="1:12" ht="15">
      <c r="A17" s="216" t="s">
        <v>28</v>
      </c>
      <c r="B17" s="216"/>
      <c r="C17" s="216"/>
      <c r="D17" s="216"/>
      <c r="E17" s="216"/>
      <c r="F17" s="216"/>
      <c r="G17" s="216"/>
      <c r="H17" s="216"/>
      <c r="I17" s="216"/>
      <c r="J17" s="216"/>
      <c r="K17" s="216"/>
      <c r="L17" s="216"/>
    </row>
    <row r="18" spans="1:12" ht="17.25">
      <c r="A18" s="217" t="s">
        <v>11</v>
      </c>
      <c r="B18" s="216"/>
      <c r="C18" s="216"/>
      <c r="D18" s="216"/>
      <c r="E18" s="216"/>
      <c r="F18" s="232"/>
      <c r="G18" s="232"/>
      <c r="H18" s="232"/>
      <c r="I18" s="232"/>
      <c r="J18" s="232"/>
      <c r="K18" s="232"/>
      <c r="L18" s="232"/>
    </row>
    <row r="19" spans="1:12" ht="17.25">
      <c r="A19" s="217" t="s">
        <v>29</v>
      </c>
      <c r="B19" s="216"/>
      <c r="C19" s="216"/>
      <c r="D19" s="216"/>
      <c r="E19" s="216"/>
      <c r="F19" s="233"/>
      <c r="G19" s="233"/>
      <c r="H19" s="233"/>
      <c r="I19" s="233"/>
      <c r="J19" s="233"/>
      <c r="K19" s="233"/>
      <c r="L19" s="233"/>
    </row>
    <row r="20" spans="1:12" ht="17.25">
      <c r="A20" s="217" t="s">
        <v>30</v>
      </c>
      <c r="B20" s="216"/>
      <c r="C20" s="216"/>
      <c r="D20" s="216"/>
      <c r="E20" s="216"/>
      <c r="F20" s="329"/>
      <c r="G20" s="329"/>
      <c r="H20" s="329"/>
      <c r="I20" s="329"/>
      <c r="J20" s="329"/>
      <c r="K20" s="329"/>
      <c r="L20" s="329"/>
    </row>
    <row r="21" spans="1:12" ht="17.25">
      <c r="A21" s="217" t="s">
        <v>31</v>
      </c>
      <c r="B21" s="216"/>
      <c r="C21" s="216"/>
      <c r="D21" s="216"/>
      <c r="E21" s="216"/>
      <c r="F21" s="329"/>
      <c r="G21" s="329"/>
      <c r="H21" s="329"/>
      <c r="I21" s="329"/>
      <c r="J21" s="329"/>
      <c r="K21" s="329"/>
      <c r="L21" s="329"/>
    </row>
    <row r="22" spans="1:12" ht="18" thickBot="1">
      <c r="A22" s="217" t="s">
        <v>32</v>
      </c>
      <c r="B22" s="216"/>
      <c r="C22" s="216"/>
      <c r="D22" s="216"/>
      <c r="E22" s="216"/>
      <c r="F22" s="329"/>
      <c r="G22" s="329"/>
      <c r="H22" s="329"/>
      <c r="I22" s="329"/>
      <c r="J22" s="329"/>
      <c r="K22" s="329"/>
      <c r="L22" s="329"/>
    </row>
    <row r="23" spans="1:12" ht="18" thickBot="1">
      <c r="A23" s="217" t="s">
        <v>33</v>
      </c>
      <c r="B23" s="217"/>
      <c r="C23" s="216"/>
      <c r="D23" s="216"/>
      <c r="E23" s="216"/>
      <c r="F23" s="223">
        <f aca="true" t="shared" si="3" ref="F23:L23">IF(ISERR(F20/(F22-F21)),0,ROUND(F20/(F22-F21),3))</f>
        <v>0</v>
      </c>
      <c r="G23" s="223">
        <f t="shared" si="3"/>
        <v>0</v>
      </c>
      <c r="H23" s="223">
        <f t="shared" si="3"/>
        <v>0</v>
      </c>
      <c r="I23" s="223">
        <f t="shared" si="3"/>
        <v>0</v>
      </c>
      <c r="J23" s="223">
        <f t="shared" si="3"/>
        <v>0</v>
      </c>
      <c r="K23" s="223">
        <f t="shared" si="3"/>
        <v>0</v>
      </c>
      <c r="L23" s="223">
        <f t="shared" si="3"/>
        <v>0</v>
      </c>
    </row>
    <row r="24" spans="1:12" ht="17.25">
      <c r="A24" s="217" t="s">
        <v>30</v>
      </c>
      <c r="B24" s="217"/>
      <c r="C24" s="216"/>
      <c r="D24" s="216"/>
      <c r="E24" s="225"/>
      <c r="F24" s="329"/>
      <c r="G24" s="329"/>
      <c r="H24" s="329"/>
      <c r="I24" s="329"/>
      <c r="J24" s="329"/>
      <c r="K24" s="329"/>
      <c r="L24" s="329"/>
    </row>
    <row r="25" spans="1:12" ht="17.25">
      <c r="A25" s="217" t="s">
        <v>31</v>
      </c>
      <c r="B25" s="217"/>
      <c r="C25" s="216"/>
      <c r="D25" s="216"/>
      <c r="E25" s="225"/>
      <c r="F25" s="329"/>
      <c r="G25" s="329"/>
      <c r="H25" s="329"/>
      <c r="I25" s="329"/>
      <c r="J25" s="329"/>
      <c r="K25" s="329"/>
      <c r="L25" s="329"/>
    </row>
    <row r="26" spans="1:12" ht="18" thickBot="1">
      <c r="A26" s="217" t="s">
        <v>32</v>
      </c>
      <c r="B26" s="217"/>
      <c r="C26" s="216"/>
      <c r="D26" s="216"/>
      <c r="E26" s="225"/>
      <c r="F26" s="329"/>
      <c r="G26" s="329"/>
      <c r="H26" s="329"/>
      <c r="I26" s="329"/>
      <c r="J26" s="329"/>
      <c r="K26" s="329"/>
      <c r="L26" s="329"/>
    </row>
    <row r="27" spans="1:12" ht="18" thickBot="1">
      <c r="A27" s="217" t="s">
        <v>33</v>
      </c>
      <c r="B27" s="217"/>
      <c r="C27" s="216"/>
      <c r="D27" s="216"/>
      <c r="E27" s="225"/>
      <c r="F27" s="223">
        <f aca="true" t="shared" si="4" ref="F27:L27">IF(ISERR(F24/(F26-F25)),0,ROUND(F24/(F26-F25),3))</f>
        <v>0</v>
      </c>
      <c r="G27" s="223">
        <f t="shared" si="4"/>
        <v>0</v>
      </c>
      <c r="H27" s="223">
        <f t="shared" si="4"/>
        <v>0</v>
      </c>
      <c r="I27" s="223">
        <f t="shared" si="4"/>
        <v>0</v>
      </c>
      <c r="J27" s="223">
        <f t="shared" si="4"/>
        <v>0</v>
      </c>
      <c r="K27" s="223">
        <f t="shared" si="4"/>
        <v>0</v>
      </c>
      <c r="L27" s="223">
        <f t="shared" si="4"/>
        <v>0</v>
      </c>
    </row>
    <row r="28" spans="1:12" ht="18" thickBot="1">
      <c r="A28" s="217" t="s">
        <v>34</v>
      </c>
      <c r="B28" s="217"/>
      <c r="C28" s="216"/>
      <c r="D28" s="216"/>
      <c r="E28" s="216"/>
      <c r="F28" s="223">
        <f>IF(F27=0,F23,ROUND(AVERAGE(F23,F27),3))</f>
        <v>0</v>
      </c>
      <c r="G28" s="223">
        <f aca="true" t="shared" si="5" ref="G28:L28">IF(G27=0,G23,ROUND(AVERAGE(G23,G27),3))</f>
        <v>0</v>
      </c>
      <c r="H28" s="223">
        <f t="shared" si="5"/>
        <v>0</v>
      </c>
      <c r="I28" s="223">
        <f t="shared" si="5"/>
        <v>0</v>
      </c>
      <c r="J28" s="223">
        <f t="shared" si="5"/>
        <v>0</v>
      </c>
      <c r="K28" s="223">
        <f t="shared" si="5"/>
        <v>0</v>
      </c>
      <c r="L28" s="223">
        <f t="shared" si="5"/>
        <v>0</v>
      </c>
    </row>
    <row r="29" spans="1:12" ht="15" thickBot="1">
      <c r="A29" s="224"/>
      <c r="B29" s="224"/>
      <c r="C29" s="224"/>
      <c r="D29" s="224"/>
      <c r="E29" s="224"/>
      <c r="F29" s="224"/>
      <c r="G29" s="224"/>
      <c r="H29" s="224"/>
      <c r="I29" s="224"/>
      <c r="J29" s="224"/>
      <c r="K29" s="224"/>
      <c r="L29" s="224"/>
    </row>
    <row r="30" spans="1:12" ht="15">
      <c r="A30" s="226"/>
      <c r="B30" s="226"/>
      <c r="C30" s="226"/>
      <c r="D30" s="226"/>
      <c r="E30" s="226"/>
      <c r="F30" s="226"/>
      <c r="G30" s="226"/>
      <c r="H30" s="226"/>
      <c r="I30" s="226"/>
      <c r="J30" s="226"/>
      <c r="K30" s="226"/>
      <c r="L30" s="226"/>
    </row>
    <row r="31" spans="1:12" ht="17.25">
      <c r="A31" s="217" t="s">
        <v>11</v>
      </c>
      <c r="B31" s="221"/>
      <c r="C31" s="221"/>
      <c r="D31" s="221"/>
      <c r="E31" s="221"/>
      <c r="F31" s="232"/>
      <c r="G31" s="232"/>
      <c r="H31" s="232"/>
      <c r="I31" s="232"/>
      <c r="J31" s="232"/>
      <c r="K31" s="232"/>
      <c r="L31" s="232"/>
    </row>
    <row r="32" spans="1:12" ht="15">
      <c r="A32" s="216" t="s">
        <v>35</v>
      </c>
      <c r="B32" s="216"/>
      <c r="C32" s="216"/>
      <c r="D32" s="216"/>
      <c r="E32" s="216"/>
      <c r="F32" s="216"/>
      <c r="G32" s="216"/>
      <c r="H32" s="216"/>
      <c r="I32" s="216"/>
      <c r="J32" s="216"/>
      <c r="K32" s="216"/>
      <c r="L32" s="216"/>
    </row>
    <row r="33" spans="1:17" ht="17.25">
      <c r="A33" s="217" t="s">
        <v>36</v>
      </c>
      <c r="B33" s="216"/>
      <c r="C33" s="216"/>
      <c r="D33" s="216"/>
      <c r="E33" s="216"/>
      <c r="F33" s="234"/>
      <c r="G33" s="234"/>
      <c r="H33" s="234"/>
      <c r="I33" s="234"/>
      <c r="J33" s="234"/>
      <c r="K33" s="234"/>
      <c r="L33" s="234"/>
      <c r="O33" s="215">
        <f>COUNTIF($F$41,"&gt;0")</f>
        <v>0</v>
      </c>
      <c r="P33" s="455">
        <f>F41</f>
      </c>
      <c r="Q33" s="215">
        <f>_xlfn.IFERROR(VLOOKUP(1,$O$33:$P$39,2,FALSE),"")</f>
      </c>
    </row>
    <row r="34" spans="1:17" ht="17.25">
      <c r="A34" s="217" t="s">
        <v>37</v>
      </c>
      <c r="B34" s="216"/>
      <c r="C34" s="216"/>
      <c r="D34" s="216"/>
      <c r="E34" s="216"/>
      <c r="F34" s="234"/>
      <c r="G34" s="234"/>
      <c r="H34" s="234"/>
      <c r="I34" s="234"/>
      <c r="J34" s="234"/>
      <c r="K34" s="234"/>
      <c r="L34" s="234"/>
      <c r="O34" s="215">
        <f>COUNTIF($F$41:$G$41,"&gt;0")</f>
        <v>0</v>
      </c>
      <c r="P34" s="455">
        <f>G41</f>
      </c>
      <c r="Q34" s="215">
        <f>_xlfn.IFERROR(VLOOKUP(2,$O$33:$P$39,2,FALSE),"")</f>
      </c>
    </row>
    <row r="35" spans="1:17" ht="17.25">
      <c r="A35" s="217" t="s">
        <v>38</v>
      </c>
      <c r="B35" s="216"/>
      <c r="C35" s="216"/>
      <c r="D35" s="216"/>
      <c r="E35" s="216"/>
      <c r="F35" s="234"/>
      <c r="G35" s="234"/>
      <c r="H35" s="234"/>
      <c r="I35" s="234"/>
      <c r="J35" s="234"/>
      <c r="K35" s="234"/>
      <c r="L35" s="234"/>
      <c r="O35" s="215">
        <f>COUNTIF($F$41:$H$41,"&gt;0")</f>
        <v>0</v>
      </c>
      <c r="P35" s="455">
        <f>H41</f>
      </c>
      <c r="Q35" s="215">
        <f>_xlfn.IFERROR(VLOOKUP(3,$O$33:$P$39,2,FALSE),"")</f>
      </c>
    </row>
    <row r="36" spans="1:17" ht="17.25">
      <c r="A36" s="217" t="s">
        <v>409</v>
      </c>
      <c r="B36" s="216"/>
      <c r="C36" s="216"/>
      <c r="D36" s="216"/>
      <c r="E36" s="216"/>
      <c r="F36" s="235"/>
      <c r="G36" s="235"/>
      <c r="H36" s="235"/>
      <c r="I36" s="235"/>
      <c r="J36" s="235"/>
      <c r="K36" s="235"/>
      <c r="L36" s="235"/>
      <c r="O36" s="215">
        <f>COUNTIF($F$41:$I$41,"&gt;0")</f>
        <v>0</v>
      </c>
      <c r="P36" s="455">
        <f>I41</f>
      </c>
      <c r="Q36" s="215">
        <f>_xlfn.IFERROR(VLOOKUP(4,$O$33:$P$39,2,FALSE),"")</f>
      </c>
    </row>
    <row r="37" spans="1:17" ht="15">
      <c r="A37" s="216" t="s">
        <v>406</v>
      </c>
      <c r="B37" s="216"/>
      <c r="C37" s="221"/>
      <c r="D37" s="216"/>
      <c r="E37" s="216"/>
      <c r="F37" s="216"/>
      <c r="G37" s="216"/>
      <c r="H37" s="216"/>
      <c r="I37" s="216"/>
      <c r="J37" s="216"/>
      <c r="K37" s="216"/>
      <c r="L37" s="216"/>
      <c r="O37" s="215">
        <f>COUNTIF($F$41:$J$41,"&gt;0")</f>
        <v>0</v>
      </c>
      <c r="P37" s="455">
        <f>J41</f>
      </c>
      <c r="Q37" s="215">
        <f>_xlfn.IFERROR(VLOOKUP(5,$O$33:$P$39,2,FALSE),"")</f>
      </c>
    </row>
    <row r="38" spans="1:17" ht="17.25">
      <c r="A38" s="217" t="s">
        <v>410</v>
      </c>
      <c r="B38" s="216"/>
      <c r="C38" s="216"/>
      <c r="D38" s="216"/>
      <c r="E38" s="216"/>
      <c r="F38" s="235"/>
      <c r="G38" s="235"/>
      <c r="H38" s="235"/>
      <c r="I38" s="235"/>
      <c r="J38" s="235"/>
      <c r="K38" s="235"/>
      <c r="L38" s="235"/>
      <c r="O38" s="215">
        <f>COUNTIF($F$41:$K$41,"&gt;0")</f>
        <v>0</v>
      </c>
      <c r="P38" s="455">
        <f>K41</f>
      </c>
      <c r="Q38" s="215">
        <f>_xlfn.IFERROR(VLOOKUP(6,$O$33:$P$39,2,FALSE),"")</f>
      </c>
    </row>
    <row r="39" spans="1:17" ht="15">
      <c r="A39" s="221" t="s">
        <v>39</v>
      </c>
      <c r="B39" s="221"/>
      <c r="C39" s="221"/>
      <c r="D39" s="221"/>
      <c r="E39" s="221"/>
      <c r="F39" s="216"/>
      <c r="G39" s="216"/>
      <c r="H39" s="216"/>
      <c r="I39" s="216"/>
      <c r="J39" s="216"/>
      <c r="K39" s="216"/>
      <c r="L39" s="216"/>
      <c r="O39" s="215">
        <f>COUNTIF($F$41:$L$41,"&gt;0")</f>
        <v>0</v>
      </c>
      <c r="P39" s="455">
        <f>L41</f>
      </c>
      <c r="Q39" s="215">
        <f>_xlfn.IFERROR(VLOOKUP(7,$O$33:$P$39,2,FALSE),"")</f>
      </c>
    </row>
    <row r="40" spans="1:12" ht="18" thickBot="1">
      <c r="A40" s="217" t="s">
        <v>40</v>
      </c>
      <c r="B40" s="221"/>
      <c r="C40" s="221"/>
      <c r="D40" s="216"/>
      <c r="E40" s="216"/>
      <c r="F40" s="235"/>
      <c r="G40" s="235"/>
      <c r="H40" s="235"/>
      <c r="I40" s="235"/>
      <c r="J40" s="235"/>
      <c r="K40" s="235"/>
      <c r="L40" s="235"/>
    </row>
    <row r="41" spans="1:12" ht="18" thickBot="1">
      <c r="A41" s="217" t="s">
        <v>41</v>
      </c>
      <c r="B41" s="216"/>
      <c r="C41" s="216"/>
      <c r="D41" s="216"/>
      <c r="E41" s="216"/>
      <c r="F41" s="227">
        <f>IF(ISBLANK(F40),"",IF(F36=0,ROUND(F38-F40,1),ROUND(F36-F40,1)))</f>
      </c>
      <c r="G41" s="227">
        <f aca="true" t="shared" si="6" ref="G41:L41">IF(ISBLANK(G40),"",IF(G36=0,ROUND(G38-G40,1),ROUND(G36-G40,1)))</f>
      </c>
      <c r="H41" s="227">
        <f t="shared" si="6"/>
      </c>
      <c r="I41" s="227">
        <f t="shared" si="6"/>
      </c>
      <c r="J41" s="227">
        <f t="shared" si="6"/>
      </c>
      <c r="K41" s="227">
        <f t="shared" si="6"/>
      </c>
      <c r="L41" s="227">
        <f t="shared" si="6"/>
      </c>
    </row>
    <row r="42" spans="1:12" ht="15" thickBot="1">
      <c r="A42" s="224"/>
      <c r="B42" s="224"/>
      <c r="C42" s="224"/>
      <c r="D42" s="224"/>
      <c r="E42" s="224"/>
      <c r="F42" s="224"/>
      <c r="G42" s="224"/>
      <c r="H42" s="224"/>
      <c r="I42" s="224"/>
      <c r="J42" s="224"/>
      <c r="K42" s="224"/>
      <c r="L42" s="224"/>
    </row>
    <row r="43" spans="1:12" ht="15">
      <c r="A43" s="216" t="s">
        <v>407</v>
      </c>
      <c r="B43" s="216"/>
      <c r="C43" s="216"/>
      <c r="D43" s="216"/>
      <c r="E43" s="216"/>
      <c r="F43" s="216"/>
      <c r="G43" s="216"/>
      <c r="H43" s="216"/>
      <c r="I43" s="216"/>
      <c r="J43" s="216"/>
      <c r="K43" s="216"/>
      <c r="L43" s="216"/>
    </row>
    <row r="44" spans="1:12" ht="17.25">
      <c r="A44" s="217" t="s">
        <v>42</v>
      </c>
      <c r="B44" s="216"/>
      <c r="C44" s="216"/>
      <c r="D44" s="216"/>
      <c r="E44" s="216"/>
      <c r="F44" s="228">
        <f aca="true" t="shared" si="7" ref="F44:L44">F15</f>
        <v>0</v>
      </c>
      <c r="G44" s="228">
        <f t="shared" si="7"/>
        <v>0</v>
      </c>
      <c r="H44" s="228">
        <f t="shared" si="7"/>
        <v>0</v>
      </c>
      <c r="I44" s="228">
        <f t="shared" si="7"/>
        <v>0</v>
      </c>
      <c r="J44" s="228">
        <f t="shared" si="7"/>
        <v>0</v>
      </c>
      <c r="K44" s="228">
        <f t="shared" si="7"/>
        <v>0</v>
      </c>
      <c r="L44" s="228">
        <f t="shared" si="7"/>
        <v>0</v>
      </c>
    </row>
    <row r="45" spans="1:12" ht="17.25">
      <c r="A45" s="217" t="s">
        <v>408</v>
      </c>
      <c r="B45" s="216"/>
      <c r="C45" s="216"/>
      <c r="D45" s="216"/>
      <c r="E45" s="216"/>
      <c r="F45" s="228">
        <f aca="true" t="shared" si="8" ref="F45:L45">F28</f>
        <v>0</v>
      </c>
      <c r="G45" s="228">
        <f t="shared" si="8"/>
        <v>0</v>
      </c>
      <c r="H45" s="228">
        <f t="shared" si="8"/>
        <v>0</v>
      </c>
      <c r="I45" s="228">
        <f t="shared" si="8"/>
        <v>0</v>
      </c>
      <c r="J45" s="228">
        <f t="shared" si="8"/>
        <v>0</v>
      </c>
      <c r="K45" s="228">
        <f t="shared" si="8"/>
        <v>0</v>
      </c>
      <c r="L45" s="228">
        <f t="shared" si="8"/>
        <v>0</v>
      </c>
    </row>
    <row r="46" spans="1:12" ht="17.25">
      <c r="A46" s="217" t="s">
        <v>43</v>
      </c>
      <c r="B46" s="216"/>
      <c r="C46" s="216"/>
      <c r="D46" s="216"/>
      <c r="E46" s="216"/>
      <c r="F46" s="236"/>
      <c r="G46" s="236">
        <f aca="true" t="shared" si="9" ref="G46:L46">$F$46</f>
        <v>0</v>
      </c>
      <c r="H46" s="236">
        <f t="shared" si="9"/>
        <v>0</v>
      </c>
      <c r="I46" s="236">
        <f t="shared" si="9"/>
        <v>0</v>
      </c>
      <c r="J46" s="236">
        <f t="shared" si="9"/>
        <v>0</v>
      </c>
      <c r="K46" s="236">
        <f t="shared" si="9"/>
        <v>0</v>
      </c>
      <c r="L46" s="236">
        <f t="shared" si="9"/>
        <v>0</v>
      </c>
    </row>
    <row r="47" spans="1:12" ht="18" thickBot="1">
      <c r="A47" s="217" t="s">
        <v>44</v>
      </c>
      <c r="B47" s="216"/>
      <c r="C47" s="216"/>
      <c r="D47" s="216"/>
      <c r="E47" s="216"/>
      <c r="F47" s="222">
        <f aca="true" t="shared" si="10" ref="F47:L47">100-F41</f>
        <v>100</v>
      </c>
      <c r="G47" s="222">
        <f t="shared" si="10"/>
        <v>100</v>
      </c>
      <c r="H47" s="222">
        <f t="shared" si="10"/>
        <v>100</v>
      </c>
      <c r="I47" s="222">
        <f t="shared" si="10"/>
        <v>100</v>
      </c>
      <c r="J47" s="222">
        <f t="shared" si="10"/>
        <v>100</v>
      </c>
      <c r="K47" s="222">
        <f t="shared" si="10"/>
        <v>100</v>
      </c>
      <c r="L47" s="222">
        <f t="shared" si="10"/>
        <v>100</v>
      </c>
    </row>
    <row r="48" spans="1:12" ht="18" thickBot="1">
      <c r="A48" s="217" t="s">
        <v>45</v>
      </c>
      <c r="B48" s="216"/>
      <c r="C48" s="216"/>
      <c r="D48" s="216"/>
      <c r="E48" s="216"/>
      <c r="F48" s="227">
        <f aca="true" t="shared" si="11" ref="F48:L48">IF(ISERR(F47/F46),0,ROUND(100-(F45*F47/F46),1))</f>
        <v>0</v>
      </c>
      <c r="G48" s="227">
        <f t="shared" si="11"/>
        <v>0</v>
      </c>
      <c r="H48" s="227">
        <f t="shared" si="11"/>
        <v>0</v>
      </c>
      <c r="I48" s="227">
        <f t="shared" si="11"/>
        <v>0</v>
      </c>
      <c r="J48" s="227">
        <f t="shared" si="11"/>
        <v>0</v>
      </c>
      <c r="K48" s="227">
        <f t="shared" si="11"/>
        <v>0</v>
      </c>
      <c r="L48" s="227">
        <f t="shared" si="11"/>
        <v>0</v>
      </c>
    </row>
    <row r="49" spans="1:12" ht="18" thickBot="1">
      <c r="A49" s="217" t="s">
        <v>46</v>
      </c>
      <c r="B49" s="216"/>
      <c r="C49" s="216"/>
      <c r="D49" s="216"/>
      <c r="E49" s="216"/>
      <c r="F49" s="227">
        <f aca="true" t="shared" si="12" ref="F49:L49">IF(ISERR(F45/F44),0,ROUND(100*(F44-F45)/F44,1))</f>
        <v>0</v>
      </c>
      <c r="G49" s="227">
        <f t="shared" si="12"/>
        <v>0</v>
      </c>
      <c r="H49" s="227">
        <f t="shared" si="12"/>
        <v>0</v>
      </c>
      <c r="I49" s="227">
        <f t="shared" si="12"/>
        <v>0</v>
      </c>
      <c r="J49" s="227">
        <f t="shared" si="12"/>
        <v>0</v>
      </c>
      <c r="K49" s="227">
        <f t="shared" si="12"/>
        <v>0</v>
      </c>
      <c r="L49" s="227">
        <f t="shared" si="12"/>
        <v>0</v>
      </c>
    </row>
    <row r="50" spans="1:19" ht="18" thickBot="1">
      <c r="A50" s="217" t="s">
        <v>47</v>
      </c>
      <c r="B50" s="216"/>
      <c r="C50" s="216"/>
      <c r="D50" s="216"/>
      <c r="E50" s="216"/>
      <c r="F50" s="229">
        <f aca="true" t="shared" si="13" ref="F50:L50">IF(ISERR(F49/F48),0,ROUND(100*(F48-F49)/F48,1))</f>
        <v>0</v>
      </c>
      <c r="G50" s="229">
        <f t="shared" si="13"/>
        <v>0</v>
      </c>
      <c r="H50" s="229">
        <f t="shared" si="13"/>
        <v>0</v>
      </c>
      <c r="I50" s="229">
        <f t="shared" si="13"/>
        <v>0</v>
      </c>
      <c r="J50" s="229">
        <f t="shared" si="13"/>
        <v>0</v>
      </c>
      <c r="K50" s="229">
        <f t="shared" si="13"/>
        <v>0</v>
      </c>
      <c r="L50" s="229">
        <f t="shared" si="13"/>
        <v>0</v>
      </c>
      <c r="O50" s="215">
        <f>COUNTIF($F$59,"&gt;0")</f>
        <v>0</v>
      </c>
      <c r="P50" s="455">
        <f>F59</f>
        <v>0</v>
      </c>
      <c r="Q50" s="215">
        <f>_xlfn.IFERROR(VLOOKUP(1,$O$50:$P$56,2,FALSE),"")</f>
      </c>
      <c r="S50" s="215">
        <f>IF(Q111&lt;&gt;"",Q111,IF(Q79&lt;&gt;"",Q79,IF(Q50&lt;&gt;"",Q50,"")))</f>
      </c>
    </row>
    <row r="51" spans="1:19" ht="15" thickBot="1">
      <c r="A51" s="230"/>
      <c r="B51" s="230"/>
      <c r="C51" s="230"/>
      <c r="D51" s="230"/>
      <c r="E51" s="230"/>
      <c r="F51" s="437"/>
      <c r="G51" s="437"/>
      <c r="H51" s="437"/>
      <c r="I51" s="437"/>
      <c r="J51" s="437"/>
      <c r="K51" s="437"/>
      <c r="L51" s="437"/>
      <c r="O51" s="215">
        <f>COUNTIF($F$59:$G$59,"&gt;0")</f>
        <v>0</v>
      </c>
      <c r="P51" s="455">
        <f>G59</f>
        <v>0</v>
      </c>
      <c r="Q51" s="215">
        <f>_xlfn.IFERROR(VLOOKUP(2,$O$50:$P$56,2,FALSE),"")</f>
      </c>
      <c r="S51" s="215">
        <f>IF(Q112&lt;&gt;"",Q112,IF(Q80&lt;&gt;"",Q80,IF(Q51&lt;&gt;"",Q51,"")))</f>
      </c>
    </row>
    <row r="52" spans="1:19" ht="15">
      <c r="A52" s="215" t="s">
        <v>28</v>
      </c>
      <c r="F52" s="438"/>
      <c r="G52" s="438"/>
      <c r="H52" s="438"/>
      <c r="I52" s="438"/>
      <c r="J52" s="438"/>
      <c r="K52" s="438"/>
      <c r="L52" s="438"/>
      <c r="O52" s="215">
        <f>COUNTIF($F$59:$H$59,"&gt;0")</f>
        <v>0</v>
      </c>
      <c r="P52" s="455">
        <f>H59</f>
        <v>0</v>
      </c>
      <c r="Q52" s="215">
        <f>_xlfn.IFERROR(VLOOKUP(3,$O$50:$P$56,2,FALSE),"")</f>
      </c>
      <c r="S52" s="215">
        <f>IF(Q113&lt;&gt;"",Q113,IF(Q81&lt;&gt;"",Q81,IF(Q52&lt;&gt;"",Q52,"")))</f>
      </c>
    </row>
    <row r="53" spans="1:17" ht="18" customHeight="1">
      <c r="A53" s="221" t="s">
        <v>11</v>
      </c>
      <c r="B53" s="221"/>
      <c r="C53" s="221"/>
      <c r="D53" s="221"/>
      <c r="E53" s="221"/>
      <c r="F53" s="232"/>
      <c r="G53" s="232"/>
      <c r="H53" s="232"/>
      <c r="I53" s="232"/>
      <c r="J53" s="232"/>
      <c r="K53" s="232"/>
      <c r="L53" s="232"/>
      <c r="O53" s="215">
        <f>COUNTIF($F$59:$I$59,"&gt;0")</f>
        <v>0</v>
      </c>
      <c r="P53" s="455">
        <f>I59</f>
        <v>0</v>
      </c>
      <c r="Q53" s="215">
        <f>_xlfn.IFERROR(VLOOKUP(4,$O$50:$P$56,2,FALSE),"")</f>
      </c>
    </row>
    <row r="54" spans="1:17" ht="18">
      <c r="A54" s="231" t="s">
        <v>723</v>
      </c>
      <c r="B54" s="221"/>
      <c r="C54" s="221"/>
      <c r="D54" s="221"/>
      <c r="E54" s="221"/>
      <c r="F54" s="233"/>
      <c r="G54" s="233"/>
      <c r="H54" s="233"/>
      <c r="I54" s="233"/>
      <c r="J54" s="233"/>
      <c r="K54" s="233"/>
      <c r="L54" s="233"/>
      <c r="O54" s="215">
        <f>COUNTIF($F$59:$J$59,"&gt;0")</f>
        <v>0</v>
      </c>
      <c r="P54" s="455">
        <f>J59</f>
        <v>0</v>
      </c>
      <c r="Q54" s="215">
        <f>_xlfn.IFERROR(VLOOKUP(5,$O$50:$P$56,2,FALSE),"")</f>
      </c>
    </row>
    <row r="55" spans="1:17" ht="18">
      <c r="A55" s="231" t="s">
        <v>724</v>
      </c>
      <c r="B55" s="221"/>
      <c r="C55" s="221"/>
      <c r="D55" s="221"/>
      <c r="E55" s="221"/>
      <c r="F55" s="233"/>
      <c r="G55" s="233"/>
      <c r="H55" s="233"/>
      <c r="I55" s="233"/>
      <c r="J55" s="233"/>
      <c r="K55" s="233"/>
      <c r="L55" s="233"/>
      <c r="O55" s="215">
        <f>COUNTIF($F$59:$K$59,"&gt;0")</f>
        <v>0</v>
      </c>
      <c r="P55" s="455">
        <f>K59</f>
        <v>0</v>
      </c>
      <c r="Q55" s="215">
        <f>_xlfn.IFERROR(VLOOKUP(6,$O$50:$P$56,2,FALSE),"")</f>
      </c>
    </row>
    <row r="56" spans="1:17" ht="18" thickBot="1">
      <c r="A56" s="231" t="s">
        <v>725</v>
      </c>
      <c r="B56" s="221"/>
      <c r="C56" s="221"/>
      <c r="D56" s="221"/>
      <c r="E56" s="221"/>
      <c r="F56" s="233"/>
      <c r="G56" s="233"/>
      <c r="H56" s="233"/>
      <c r="I56" s="233"/>
      <c r="J56" s="233"/>
      <c r="K56" s="233"/>
      <c r="L56" s="233"/>
      <c r="O56" s="215">
        <f>COUNTIF($F$59:$L$59,"&gt;0")</f>
        <v>0</v>
      </c>
      <c r="P56" s="455">
        <f>L59</f>
        <v>0</v>
      </c>
      <c r="Q56" s="215">
        <f>_xlfn.IFERROR(VLOOKUP(7,$O$50:$P$56,2,FALSE),"")</f>
      </c>
    </row>
    <row r="57" spans="1:12" ht="18" thickBot="1">
      <c r="A57" s="231" t="s">
        <v>60</v>
      </c>
      <c r="B57" s="221"/>
      <c r="C57" s="221"/>
      <c r="D57" s="221"/>
      <c r="E57" s="221"/>
      <c r="F57" s="223">
        <f aca="true" t="shared" si="14" ref="F57:L57">IF(ISERR(F54/(F56-F55)),0,ROUND(F54/(F56-F55),3))</f>
        <v>0</v>
      </c>
      <c r="G57" s="223">
        <f t="shared" si="14"/>
        <v>0</v>
      </c>
      <c r="H57" s="223">
        <f t="shared" si="14"/>
        <v>0</v>
      </c>
      <c r="I57" s="223">
        <f t="shared" si="14"/>
        <v>0</v>
      </c>
      <c r="J57" s="223">
        <f t="shared" si="14"/>
        <v>0</v>
      </c>
      <c r="K57" s="223">
        <f t="shared" si="14"/>
        <v>0</v>
      </c>
      <c r="L57" s="223">
        <f t="shared" si="14"/>
        <v>0</v>
      </c>
    </row>
    <row r="58" spans="1:12" ht="18" thickBot="1">
      <c r="A58" s="231" t="s">
        <v>61</v>
      </c>
      <c r="B58" s="221"/>
      <c r="C58" s="221"/>
      <c r="D58" s="221"/>
      <c r="E58" s="221"/>
      <c r="F58" s="223">
        <f>F$15</f>
        <v>0</v>
      </c>
      <c r="G58" s="223">
        <f aca="true" t="shared" si="15" ref="G58:L58">G$15</f>
        <v>0</v>
      </c>
      <c r="H58" s="223">
        <f t="shared" si="15"/>
        <v>0</v>
      </c>
      <c r="I58" s="223">
        <f t="shared" si="15"/>
        <v>0</v>
      </c>
      <c r="J58" s="223">
        <f t="shared" si="15"/>
        <v>0</v>
      </c>
      <c r="K58" s="223">
        <f t="shared" si="15"/>
        <v>0</v>
      </c>
      <c r="L58" s="223">
        <f t="shared" si="15"/>
        <v>0</v>
      </c>
    </row>
    <row r="59" spans="1:12" ht="18" thickBot="1">
      <c r="A59" s="231" t="s">
        <v>62</v>
      </c>
      <c r="B59" s="221"/>
      <c r="C59" s="221"/>
      <c r="D59" s="221"/>
      <c r="E59" s="221"/>
      <c r="F59" s="227">
        <f>IF(ISERR(F57/F58),0,TRUNC(100*F57/F58,2))</f>
        <v>0</v>
      </c>
      <c r="G59" s="227">
        <f aca="true" t="shared" si="16" ref="G59:L59">IF(ISERR(G57/G58),0,TRUNC(100*G57/G58,2))</f>
        <v>0</v>
      </c>
      <c r="H59" s="227">
        <f t="shared" si="16"/>
        <v>0</v>
      </c>
      <c r="I59" s="227">
        <f t="shared" si="16"/>
        <v>0</v>
      </c>
      <c r="J59" s="227">
        <f t="shared" si="16"/>
        <v>0</v>
      </c>
      <c r="K59" s="227">
        <f t="shared" si="16"/>
        <v>0</v>
      </c>
      <c r="L59" s="227">
        <f t="shared" si="16"/>
        <v>0</v>
      </c>
    </row>
    <row r="60" spans="1:12" ht="18" thickBot="1">
      <c r="A60" s="231" t="s">
        <v>753</v>
      </c>
      <c r="B60" s="226"/>
      <c r="C60" s="216"/>
      <c r="D60" s="216"/>
      <c r="E60" s="216"/>
      <c r="F60" s="227">
        <f>IF(ISERR(F56-F54/F56-F55),0,TRUNC(100*(F56-F54)/(F56-F55),2))</f>
        <v>0</v>
      </c>
      <c r="G60" s="227">
        <f aca="true" t="shared" si="17" ref="G60:L60">IF(ISERR(G56-G54/G56-G55),0,TRUNC(100*(G56-G54)/(G56-G55),2))</f>
        <v>0</v>
      </c>
      <c r="H60" s="227">
        <f t="shared" si="17"/>
        <v>0</v>
      </c>
      <c r="I60" s="227">
        <f t="shared" si="17"/>
        <v>0</v>
      </c>
      <c r="J60" s="227">
        <f t="shared" si="17"/>
        <v>0</v>
      </c>
      <c r="K60" s="227">
        <f t="shared" si="17"/>
        <v>0</v>
      </c>
      <c r="L60" s="227">
        <f t="shared" si="17"/>
        <v>0</v>
      </c>
    </row>
    <row r="61" spans="1:12" ht="17.25">
      <c r="A61" s="231" t="s">
        <v>238</v>
      </c>
      <c r="B61" s="221"/>
      <c r="C61" s="221"/>
      <c r="D61" s="221"/>
      <c r="E61" s="221"/>
      <c r="F61" s="232"/>
      <c r="G61" s="232"/>
      <c r="H61" s="232"/>
      <c r="I61" s="232"/>
      <c r="J61" s="232"/>
      <c r="K61" s="232"/>
      <c r="L61" s="232"/>
    </row>
    <row r="62" spans="1:12" ht="17.25">
      <c r="A62" s="243" t="s">
        <v>0</v>
      </c>
      <c r="B62" s="243"/>
      <c r="C62" s="243"/>
      <c r="D62" s="243"/>
      <c r="E62" s="243"/>
      <c r="F62" s="247">
        <f>IF(Density!$B$5=" "," ",+Density!$B$5)</f>
      </c>
      <c r="G62" s="247">
        <f>IF(Density!$B$14=" "," ",+Density!$B$14)</f>
      </c>
      <c r="H62" s="247">
        <f>IF(Density!$B$23=" "," ",+Density!$B$23)</f>
      </c>
      <c r="I62" s="247">
        <f>IF(Density!$B$32=" "," ",+Density!$B$32)</f>
      </c>
      <c r="J62" s="247">
        <f>IF(Density!$B$41=" "," ",+Density!$B$41)</f>
      </c>
      <c r="K62" s="247">
        <f>IF(Density!$B$50=" "," ",+Density!$B$50)</f>
      </c>
      <c r="L62" s="247">
        <f>IF(Density!$B$59=" "," ",+Density!$B$59)</f>
      </c>
    </row>
    <row r="63" spans="1:12" ht="17.25">
      <c r="A63" s="243"/>
      <c r="B63" s="243"/>
      <c r="C63" s="243"/>
      <c r="D63" s="243"/>
      <c r="E63" s="243"/>
      <c r="F63" s="439"/>
      <c r="G63" s="439"/>
      <c r="H63" s="439"/>
      <c r="I63" s="439"/>
      <c r="J63" s="439"/>
      <c r="K63" s="439"/>
      <c r="L63" s="439"/>
    </row>
    <row r="64" spans="1:12" ht="15">
      <c r="A64" s="215" t="s">
        <v>412</v>
      </c>
      <c r="F64" s="438"/>
      <c r="G64" s="438"/>
      <c r="H64" s="438"/>
      <c r="I64" s="438"/>
      <c r="J64" s="438"/>
      <c r="K64" s="438"/>
      <c r="L64" s="438"/>
    </row>
    <row r="65" spans="1:17" ht="15">
      <c r="A65" s="221" t="s">
        <v>11</v>
      </c>
      <c r="B65" s="221"/>
      <c r="C65" s="221"/>
      <c r="D65" s="221"/>
      <c r="E65" s="221"/>
      <c r="F65" s="232"/>
      <c r="G65" s="232"/>
      <c r="H65" s="232"/>
      <c r="I65" s="232"/>
      <c r="J65" s="232"/>
      <c r="K65" s="232"/>
      <c r="L65" s="232"/>
      <c r="O65" s="215">
        <f>COUNTIF($F$71,"&gt;0")</f>
        <v>0</v>
      </c>
      <c r="P65" s="455">
        <f>F71</f>
        <v>0</v>
      </c>
      <c r="Q65" s="215">
        <f>_xlfn.IFERROR(VLOOKUP(1,$O$65:$P$71,2,FALSE),"")</f>
      </c>
    </row>
    <row r="66" spans="1:17" ht="17.25">
      <c r="A66" s="231" t="s">
        <v>30</v>
      </c>
      <c r="B66" s="221"/>
      <c r="C66" s="221"/>
      <c r="D66" s="221"/>
      <c r="E66" s="221"/>
      <c r="F66" s="233"/>
      <c r="G66" s="233"/>
      <c r="H66" s="233"/>
      <c r="I66" s="233"/>
      <c r="J66" s="233"/>
      <c r="K66" s="233"/>
      <c r="L66" s="233"/>
      <c r="O66" s="215">
        <f>COUNTIF($F$71:$G$71,"&gt;0")</f>
        <v>0</v>
      </c>
      <c r="P66" s="455">
        <f>G71</f>
        <v>0</v>
      </c>
      <c r="Q66" s="215">
        <f>_xlfn.IFERROR(VLOOKUP(2,$O$65:$P$71,2,FALSE),"")</f>
      </c>
    </row>
    <row r="67" spans="1:17" ht="17.25">
      <c r="A67" s="231" t="s">
        <v>59</v>
      </c>
      <c r="B67" s="221"/>
      <c r="C67" s="221"/>
      <c r="D67" s="221"/>
      <c r="E67" s="221"/>
      <c r="F67" s="233"/>
      <c r="G67" s="233"/>
      <c r="H67" s="233"/>
      <c r="I67" s="233"/>
      <c r="J67" s="233"/>
      <c r="K67" s="233"/>
      <c r="L67" s="233"/>
      <c r="O67" s="215">
        <f>COUNTIF($F$71:$H$71,"&gt;0")</f>
        <v>0</v>
      </c>
      <c r="P67" s="455">
        <f>H71</f>
        <v>0</v>
      </c>
      <c r="Q67" s="215">
        <f>_xlfn.IFERROR(VLOOKUP(3,$O$65:$P$71,2,FALSE),"")</f>
      </c>
    </row>
    <row r="68" spans="1:17" ht="18" thickBot="1">
      <c r="A68" s="231" t="s">
        <v>32</v>
      </c>
      <c r="B68" s="221"/>
      <c r="C68" s="221"/>
      <c r="D68" s="221"/>
      <c r="E68" s="221"/>
      <c r="F68" s="233"/>
      <c r="G68" s="233"/>
      <c r="H68" s="233"/>
      <c r="I68" s="233"/>
      <c r="J68" s="233"/>
      <c r="K68" s="233"/>
      <c r="L68" s="233"/>
      <c r="O68" s="215">
        <f>COUNTIF($F$71:$I$71,"&gt;0")</f>
        <v>0</v>
      </c>
      <c r="P68" s="455">
        <f>I71</f>
        <v>0</v>
      </c>
      <c r="Q68" s="215">
        <f>_xlfn.IFERROR(VLOOKUP(4,$O$65:$P$71,2,FALSE),"")</f>
      </c>
    </row>
    <row r="69" spans="1:17" ht="18" thickBot="1">
      <c r="A69" s="231" t="s">
        <v>60</v>
      </c>
      <c r="B69" s="221"/>
      <c r="C69" s="221"/>
      <c r="D69" s="221"/>
      <c r="E69" s="221"/>
      <c r="F69" s="223">
        <f aca="true" t="shared" si="18" ref="F69:L69">IF(ISERR(F66/(F68-F67)),0,ROUND(F66/(F68-F67),3))</f>
        <v>0</v>
      </c>
      <c r="G69" s="223">
        <f t="shared" si="18"/>
        <v>0</v>
      </c>
      <c r="H69" s="223">
        <f t="shared" si="18"/>
        <v>0</v>
      </c>
      <c r="I69" s="223">
        <f t="shared" si="18"/>
        <v>0</v>
      </c>
      <c r="J69" s="223">
        <f t="shared" si="18"/>
        <v>0</v>
      </c>
      <c r="K69" s="223">
        <f t="shared" si="18"/>
        <v>0</v>
      </c>
      <c r="L69" s="223">
        <f t="shared" si="18"/>
        <v>0</v>
      </c>
      <c r="O69" s="215">
        <f>COUNTIF($F$71:$J$71,"&gt;0")</f>
        <v>0</v>
      </c>
      <c r="P69" s="455">
        <f>J71</f>
        <v>0</v>
      </c>
      <c r="Q69" s="215">
        <f>_xlfn.IFERROR(VLOOKUP(5,$O$65:$P$71,2,FALSE),"")</f>
      </c>
    </row>
    <row r="70" spans="1:17" ht="18" thickBot="1">
      <c r="A70" s="231" t="s">
        <v>61</v>
      </c>
      <c r="B70" s="221"/>
      <c r="C70" s="221"/>
      <c r="D70" s="221"/>
      <c r="E70" s="221"/>
      <c r="F70" s="223">
        <f>F$15</f>
        <v>0</v>
      </c>
      <c r="G70" s="223">
        <f aca="true" t="shared" si="19" ref="G70:L70">G$15</f>
        <v>0</v>
      </c>
      <c r="H70" s="223">
        <f t="shared" si="19"/>
        <v>0</v>
      </c>
      <c r="I70" s="223">
        <f t="shared" si="19"/>
        <v>0</v>
      </c>
      <c r="J70" s="223">
        <f t="shared" si="19"/>
        <v>0</v>
      </c>
      <c r="K70" s="223">
        <f t="shared" si="19"/>
        <v>0</v>
      </c>
      <c r="L70" s="223">
        <f t="shared" si="19"/>
        <v>0</v>
      </c>
      <c r="O70" s="215">
        <f>COUNTIF($F$71:$K$71,"&gt;0")</f>
        <v>0</v>
      </c>
      <c r="P70" s="455">
        <f>K71</f>
        <v>0</v>
      </c>
      <c r="Q70" s="215">
        <f>_xlfn.IFERROR(VLOOKUP(6,$O$65:$P$71,2,FALSE),"")</f>
      </c>
    </row>
    <row r="71" spans="1:17" ht="18" thickBot="1">
      <c r="A71" s="231" t="s">
        <v>62</v>
      </c>
      <c r="B71" s="221"/>
      <c r="C71" s="221"/>
      <c r="D71" s="221"/>
      <c r="E71" s="221"/>
      <c r="F71" s="227">
        <f aca="true" t="shared" si="20" ref="F71:L71">IF(ISERR(F69/F70),0,TRUNC(100*F69/F70,2))</f>
        <v>0</v>
      </c>
      <c r="G71" s="227">
        <f t="shared" si="20"/>
        <v>0</v>
      </c>
      <c r="H71" s="227">
        <f t="shared" si="20"/>
        <v>0</v>
      </c>
      <c r="I71" s="227">
        <f t="shared" si="20"/>
        <v>0</v>
      </c>
      <c r="J71" s="227">
        <f t="shared" si="20"/>
        <v>0</v>
      </c>
      <c r="K71" s="227">
        <f t="shared" si="20"/>
        <v>0</v>
      </c>
      <c r="L71" s="227">
        <f t="shared" si="20"/>
        <v>0</v>
      </c>
      <c r="O71" s="215">
        <f>COUNTIF($F$71:$L$71,"&gt;0")</f>
        <v>0</v>
      </c>
      <c r="P71" s="455">
        <f>L71</f>
        <v>0</v>
      </c>
      <c r="Q71" s="215">
        <f>_xlfn.IFERROR(VLOOKUP(7,$O$65:$P$71,2,FALSE),"")</f>
      </c>
    </row>
    <row r="72" spans="1:12" ht="18" thickBot="1">
      <c r="A72" s="231" t="s">
        <v>753</v>
      </c>
      <c r="B72" s="216"/>
      <c r="C72" s="216"/>
      <c r="D72" s="216"/>
      <c r="E72" s="216"/>
      <c r="F72" s="227">
        <f>IF(ISERR(F68-F66/F68-F67),0,TRUNC(100*(F68-F66)/(F68-F67),2))</f>
        <v>0</v>
      </c>
      <c r="G72" s="227">
        <f aca="true" t="shared" si="21" ref="G72:L72">IF(ISERR(G68-G66/G68-G67),0,TRUNC(100*(G68-G66)/(G68-G67),2))</f>
        <v>0</v>
      </c>
      <c r="H72" s="227">
        <f t="shared" si="21"/>
        <v>0</v>
      </c>
      <c r="I72" s="227">
        <f t="shared" si="21"/>
        <v>0</v>
      </c>
      <c r="J72" s="227">
        <f t="shared" si="21"/>
        <v>0</v>
      </c>
      <c r="K72" s="227">
        <f t="shared" si="21"/>
        <v>0</v>
      </c>
      <c r="L72" s="227">
        <f t="shared" si="21"/>
        <v>0</v>
      </c>
    </row>
    <row r="73" spans="1:12" ht="17.25">
      <c r="A73" s="231" t="s">
        <v>238</v>
      </c>
      <c r="B73" s="221"/>
      <c r="C73" s="221"/>
      <c r="D73" s="221"/>
      <c r="E73" s="221"/>
      <c r="F73" s="232"/>
      <c r="G73" s="232"/>
      <c r="H73" s="232"/>
      <c r="I73" s="232"/>
      <c r="J73" s="232"/>
      <c r="K73" s="232"/>
      <c r="L73" s="232"/>
    </row>
    <row r="74" spans="1:12" ht="17.25">
      <c r="A74" s="243" t="s">
        <v>0</v>
      </c>
      <c r="B74" s="243"/>
      <c r="C74" s="243"/>
      <c r="D74" s="243"/>
      <c r="E74" s="243"/>
      <c r="F74" s="247" t="str">
        <f>IF(Density!$M$6=" "," ",+Density!$B$5)</f>
        <v> </v>
      </c>
      <c r="G74" s="247" t="str">
        <f>IF(Density!$M$15=" "," ",+Density!$B$14)</f>
        <v> </v>
      </c>
      <c r="H74" s="247" t="str">
        <f>IF(Density!$M$24=" "," ",+Density!$B$23)</f>
        <v> </v>
      </c>
      <c r="I74" s="247" t="str">
        <f>IF(Density!$M$33=" "," ",+Density!$B$32)</f>
        <v> </v>
      </c>
      <c r="J74" s="247" t="str">
        <f>IF(Density!$M$42=" "," ",+Density!$B$41)</f>
        <v> </v>
      </c>
      <c r="K74" s="247" t="str">
        <f>IF(Density!$M$51=" "," ",+Density!$B$50)</f>
        <v> </v>
      </c>
      <c r="L74" s="247" t="str">
        <f>IF(Density!$M$60=" "," ",+Density!$B$59)</f>
        <v> </v>
      </c>
    </row>
    <row r="75" spans="1:12" ht="15" thickBot="1">
      <c r="A75" s="230"/>
      <c r="B75" s="230"/>
      <c r="C75" s="230"/>
      <c r="D75" s="230"/>
      <c r="E75" s="230"/>
      <c r="F75" s="437"/>
      <c r="G75" s="437"/>
      <c r="H75" s="437"/>
      <c r="I75" s="437"/>
      <c r="J75" s="437"/>
      <c r="K75" s="437"/>
      <c r="L75" s="437"/>
    </row>
    <row r="76" spans="1:12" ht="15">
      <c r="A76" s="215" t="s">
        <v>722</v>
      </c>
      <c r="F76" s="438"/>
      <c r="G76" s="438"/>
      <c r="H76" s="438"/>
      <c r="I76" s="438"/>
      <c r="J76" s="438"/>
      <c r="K76" s="438"/>
      <c r="L76" s="438"/>
    </row>
    <row r="77" spans="1:12" ht="15">
      <c r="A77" s="221" t="s">
        <v>11</v>
      </c>
      <c r="B77" s="221"/>
      <c r="C77" s="221"/>
      <c r="D77" s="221"/>
      <c r="E77" s="221"/>
      <c r="F77" s="232"/>
      <c r="G77" s="232"/>
      <c r="H77" s="232"/>
      <c r="I77" s="232"/>
      <c r="J77" s="232"/>
      <c r="K77" s="232"/>
      <c r="L77" s="232"/>
    </row>
    <row r="78" spans="1:12" ht="17.25">
      <c r="A78" s="231" t="s">
        <v>723</v>
      </c>
      <c r="B78" s="221"/>
      <c r="C78" s="221"/>
      <c r="D78" s="221"/>
      <c r="E78" s="221"/>
      <c r="F78" s="329"/>
      <c r="G78" s="329"/>
      <c r="H78" s="329"/>
      <c r="I78" s="329"/>
      <c r="J78" s="329"/>
      <c r="K78" s="329"/>
      <c r="L78" s="329"/>
    </row>
    <row r="79" spans="1:17" ht="17.25">
      <c r="A79" s="231" t="s">
        <v>726</v>
      </c>
      <c r="B79" s="221"/>
      <c r="C79" s="221"/>
      <c r="D79" s="221"/>
      <c r="E79" s="221"/>
      <c r="F79" s="329"/>
      <c r="G79" s="329"/>
      <c r="H79" s="329"/>
      <c r="I79" s="329"/>
      <c r="J79" s="329"/>
      <c r="K79" s="329"/>
      <c r="L79" s="329"/>
      <c r="O79" s="215">
        <f>COUNTIF($F$86,"&gt;0")</f>
        <v>0</v>
      </c>
      <c r="P79" s="455">
        <f>F86</f>
        <v>0</v>
      </c>
      <c r="Q79" s="215">
        <f>_xlfn.IFERROR(VLOOKUP(1,$O$79:$P$85,2,FALSE),"")</f>
      </c>
    </row>
    <row r="80" spans="1:17" ht="17.25">
      <c r="A80" s="231" t="s">
        <v>728</v>
      </c>
      <c r="B80" s="221"/>
      <c r="C80" s="221"/>
      <c r="D80" s="221"/>
      <c r="E80" s="221"/>
      <c r="F80" s="440">
        <f>F78+F79</f>
        <v>0</v>
      </c>
      <c r="G80" s="440">
        <f aca="true" t="shared" si="22" ref="G80:L80">G78+G79</f>
        <v>0</v>
      </c>
      <c r="H80" s="440">
        <f t="shared" si="22"/>
        <v>0</v>
      </c>
      <c r="I80" s="440">
        <f t="shared" si="22"/>
        <v>0</v>
      </c>
      <c r="J80" s="440">
        <f t="shared" si="22"/>
        <v>0</v>
      </c>
      <c r="K80" s="440">
        <f t="shared" si="22"/>
        <v>0</v>
      </c>
      <c r="L80" s="440">
        <f t="shared" si="22"/>
        <v>0</v>
      </c>
      <c r="O80" s="215">
        <f>COUNTIF($F$86:$G$86,"&gt;0")</f>
        <v>0</v>
      </c>
      <c r="P80" s="455">
        <f>G86</f>
        <v>0</v>
      </c>
      <c r="Q80" s="215">
        <f>_xlfn.IFERROR(VLOOKUP(2,$O$79:$P$85,2,FALSE),"")</f>
      </c>
    </row>
    <row r="81" spans="1:17" ht="17.25">
      <c r="A81" s="231" t="s">
        <v>727</v>
      </c>
      <c r="B81" s="221"/>
      <c r="C81" s="221"/>
      <c r="D81" s="221"/>
      <c r="E81" s="221"/>
      <c r="F81" s="329"/>
      <c r="G81" s="329"/>
      <c r="H81" s="329"/>
      <c r="I81" s="329"/>
      <c r="J81" s="329"/>
      <c r="K81" s="329"/>
      <c r="L81" s="329"/>
      <c r="O81" s="215">
        <f>COUNTIF($F$86:$H$86,"&gt;0")</f>
        <v>0</v>
      </c>
      <c r="P81" s="455">
        <f>H86</f>
        <v>0</v>
      </c>
      <c r="Q81" s="215">
        <f>_xlfn.IFERROR(VLOOKUP(3,$O$79:$P$85,2,FALSE),"")</f>
      </c>
    </row>
    <row r="82" spans="1:17" ht="17.25">
      <c r="A82" s="231" t="s">
        <v>729</v>
      </c>
      <c r="B82" s="221"/>
      <c r="C82" s="221"/>
      <c r="D82" s="221"/>
      <c r="E82" s="221"/>
      <c r="F82" s="329"/>
      <c r="G82" s="329"/>
      <c r="H82" s="329"/>
      <c r="I82" s="329"/>
      <c r="J82" s="329"/>
      <c r="K82" s="329"/>
      <c r="L82" s="329"/>
      <c r="O82" s="215">
        <f>COUNTIF($F$86:$I$86,"&gt;0")</f>
        <v>0</v>
      </c>
      <c r="P82" s="455">
        <f>I86</f>
        <v>0</v>
      </c>
      <c r="Q82" s="215">
        <f>_xlfn.IFERROR(VLOOKUP(4,$O$79:$P$85,2,FALSE),"")</f>
      </c>
    </row>
    <row r="83" spans="1:17" ht="18" thickBot="1">
      <c r="A83" s="231" t="s">
        <v>730</v>
      </c>
      <c r="B83" s="221"/>
      <c r="C83" s="221"/>
      <c r="D83" s="436" t="s">
        <v>733</v>
      </c>
      <c r="E83" s="221"/>
      <c r="F83" s="441"/>
      <c r="G83" s="441"/>
      <c r="H83" s="441"/>
      <c r="I83" s="441"/>
      <c r="J83" s="441"/>
      <c r="K83" s="441"/>
      <c r="L83" s="441"/>
      <c r="O83" s="215">
        <f>COUNTIF($F$86:$J$86,"&gt;0")</f>
        <v>0</v>
      </c>
      <c r="P83" s="455">
        <f>J86</f>
        <v>0</v>
      </c>
      <c r="Q83" s="215">
        <f>_xlfn.IFERROR(VLOOKUP(5,$O$79:$P$85,2,FALSE),"")</f>
      </c>
    </row>
    <row r="84" spans="1:17" ht="18" thickBot="1">
      <c r="A84" s="231" t="s">
        <v>731</v>
      </c>
      <c r="B84" s="221"/>
      <c r="C84" s="221"/>
      <c r="D84" s="221"/>
      <c r="E84" s="221"/>
      <c r="F84" s="223">
        <f>IF(ISERR(F78/(F82-F81)),0,ROUND(F78/((F81+F80-F78)-F82-((F80-F78)/F83)),3))</f>
        <v>0</v>
      </c>
      <c r="G84" s="223">
        <f aca="true" t="shared" si="23" ref="G84:L84">IF(ISERR(G78/(G82-G81)),0,ROUND(G78/((G81+G80-G78)-G82-((G80-G78)/G83)),3))</f>
        <v>0</v>
      </c>
      <c r="H84" s="223">
        <f t="shared" si="23"/>
        <v>0</v>
      </c>
      <c r="I84" s="223">
        <f t="shared" si="23"/>
        <v>0</v>
      </c>
      <c r="J84" s="223">
        <f t="shared" si="23"/>
        <v>0</v>
      </c>
      <c r="K84" s="223">
        <f t="shared" si="23"/>
        <v>0</v>
      </c>
      <c r="L84" s="223">
        <f t="shared" si="23"/>
        <v>0</v>
      </c>
      <c r="O84" s="215">
        <f>COUNTIF($F$86:$K$86,"&gt;0")</f>
        <v>0</v>
      </c>
      <c r="P84" s="455">
        <f>K86</f>
        <v>0</v>
      </c>
      <c r="Q84" s="215">
        <f>_xlfn.IFERROR(VLOOKUP(6,$O$79:$P$85,2,FALSE),"")</f>
      </c>
    </row>
    <row r="85" spans="1:17" ht="18" thickBot="1">
      <c r="A85" s="231" t="s">
        <v>61</v>
      </c>
      <c r="B85" s="221"/>
      <c r="C85" s="221"/>
      <c r="D85" s="221"/>
      <c r="E85" s="221"/>
      <c r="F85" s="223">
        <f>F$15</f>
        <v>0</v>
      </c>
      <c r="G85" s="223">
        <f aca="true" t="shared" si="24" ref="G85:L85">G$15</f>
        <v>0</v>
      </c>
      <c r="H85" s="223">
        <f t="shared" si="24"/>
        <v>0</v>
      </c>
      <c r="I85" s="223">
        <f t="shared" si="24"/>
        <v>0</v>
      </c>
      <c r="J85" s="223">
        <f t="shared" si="24"/>
        <v>0</v>
      </c>
      <c r="K85" s="223">
        <f t="shared" si="24"/>
        <v>0</v>
      </c>
      <c r="L85" s="223">
        <f t="shared" si="24"/>
        <v>0</v>
      </c>
      <c r="O85" s="215">
        <f>COUNTIF($F$86:$L$86,"&gt;0")</f>
        <v>0</v>
      </c>
      <c r="P85" s="455">
        <f>L86</f>
        <v>0</v>
      </c>
      <c r="Q85" s="215">
        <f>_xlfn.IFERROR(VLOOKUP(7,$O$79:$P$85,2,FALSE),"")</f>
      </c>
    </row>
    <row r="86" spans="1:12" ht="18" thickBot="1">
      <c r="A86" s="231" t="s">
        <v>62</v>
      </c>
      <c r="B86" s="221"/>
      <c r="C86" s="221"/>
      <c r="D86" s="221"/>
      <c r="E86" s="221"/>
      <c r="F86" s="227">
        <f aca="true" t="shared" si="25" ref="F86:L86">IF(ISERR(F84/F85),0,ROUND(TRUNC(100*F84/F85,2),1))</f>
        <v>0</v>
      </c>
      <c r="G86" s="227">
        <f t="shared" si="25"/>
        <v>0</v>
      </c>
      <c r="H86" s="227">
        <f t="shared" si="25"/>
        <v>0</v>
      </c>
      <c r="I86" s="227">
        <f t="shared" si="25"/>
        <v>0</v>
      </c>
      <c r="J86" s="227">
        <f t="shared" si="25"/>
        <v>0</v>
      </c>
      <c r="K86" s="227">
        <f t="shared" si="25"/>
        <v>0</v>
      </c>
      <c r="L86" s="227">
        <f t="shared" si="25"/>
        <v>0</v>
      </c>
    </row>
    <row r="87" spans="1:12" ht="18" thickBot="1">
      <c r="A87" s="231" t="s">
        <v>732</v>
      </c>
      <c r="B87" s="226"/>
      <c r="C87" s="216"/>
      <c r="D87" s="216"/>
      <c r="E87" s="216"/>
      <c r="F87" s="443">
        <f>IF(F81="","",ROUND((F81-F78)/F78,4)*100)</f>
      </c>
      <c r="G87" s="443">
        <f aca="true" t="shared" si="26" ref="G87:L87">IF(G81="","",ROUND((G81-G78)/G78,4)*100)</f>
      </c>
      <c r="H87" s="443">
        <f t="shared" si="26"/>
      </c>
      <c r="I87" s="443">
        <f t="shared" si="26"/>
      </c>
      <c r="J87" s="443">
        <f t="shared" si="26"/>
      </c>
      <c r="K87" s="443">
        <f t="shared" si="26"/>
      </c>
      <c r="L87" s="443">
        <f t="shared" si="26"/>
      </c>
    </row>
    <row r="88" spans="1:12" ht="17.25">
      <c r="A88" s="231" t="s">
        <v>238</v>
      </c>
      <c r="B88" s="221"/>
      <c r="C88" s="221"/>
      <c r="D88" s="221"/>
      <c r="E88" s="221"/>
      <c r="F88" s="447"/>
      <c r="G88" s="447"/>
      <c r="H88" s="447"/>
      <c r="I88" s="447"/>
      <c r="J88" s="447"/>
      <c r="K88" s="447"/>
      <c r="L88" s="447"/>
    </row>
    <row r="89" spans="1:12" ht="17.25">
      <c r="A89" s="243" t="s">
        <v>0</v>
      </c>
      <c r="B89" s="243"/>
      <c r="C89" s="243"/>
      <c r="D89" s="243"/>
      <c r="E89" s="243"/>
      <c r="F89" s="247">
        <f>IF(Density!$B$5=" "," ",+Density!$B$5)</f>
      </c>
      <c r="G89" s="247">
        <f>IF(Density!$B$14=" "," ",+Density!$B$14)</f>
      </c>
      <c r="H89" s="247">
        <f>IF(Density!$B$23=" "," ",+Density!$B$23)</f>
      </c>
      <c r="I89" s="247">
        <f>IF(Density!$B$32=" "," ",+Density!$B$32)</f>
      </c>
      <c r="J89" s="247">
        <f>IF(Density!$B$41=" "," ",+Density!$B$41)</f>
      </c>
      <c r="K89" s="247">
        <f>IF(Density!$B$50=" "," ",+Density!$B$50)</f>
      </c>
      <c r="L89" s="247">
        <f>IF(Density!$B$59=" "," ",+Density!$B$59)</f>
      </c>
    </row>
    <row r="90" spans="1:12" ht="17.25">
      <c r="A90" s="243"/>
      <c r="B90" s="243"/>
      <c r="C90" s="243"/>
      <c r="D90" s="243"/>
      <c r="E90" s="243"/>
      <c r="F90" s="439"/>
      <c r="G90" s="439"/>
      <c r="H90" s="439"/>
      <c r="I90" s="439"/>
      <c r="J90" s="439"/>
      <c r="K90" s="439"/>
      <c r="L90" s="439"/>
    </row>
    <row r="91" spans="1:12" ht="15">
      <c r="A91" s="215" t="s">
        <v>412</v>
      </c>
      <c r="F91" s="438"/>
      <c r="G91" s="438"/>
      <c r="H91" s="438"/>
      <c r="I91" s="438"/>
      <c r="J91" s="438"/>
      <c r="K91" s="438"/>
      <c r="L91" s="438"/>
    </row>
    <row r="92" spans="1:12" ht="15">
      <c r="A92" s="221" t="s">
        <v>11</v>
      </c>
      <c r="B92" s="221"/>
      <c r="C92" s="221"/>
      <c r="D92" s="221"/>
      <c r="E92" s="221"/>
      <c r="F92" s="232"/>
      <c r="G92" s="232"/>
      <c r="H92" s="232"/>
      <c r="I92" s="232"/>
      <c r="J92" s="232"/>
      <c r="K92" s="232"/>
      <c r="L92" s="232"/>
    </row>
    <row r="93" spans="1:12" ht="17.25">
      <c r="A93" s="231" t="s">
        <v>723</v>
      </c>
      <c r="B93" s="221"/>
      <c r="C93" s="221"/>
      <c r="D93" s="221"/>
      <c r="E93" s="221"/>
      <c r="F93" s="329"/>
      <c r="G93" s="329"/>
      <c r="H93" s="329"/>
      <c r="I93" s="329"/>
      <c r="J93" s="329"/>
      <c r="K93" s="329"/>
      <c r="L93" s="329"/>
    </row>
    <row r="94" spans="1:17" ht="17.25">
      <c r="A94" s="231" t="s">
        <v>726</v>
      </c>
      <c r="B94" s="221"/>
      <c r="C94" s="221"/>
      <c r="D94" s="221"/>
      <c r="E94" s="221"/>
      <c r="F94" s="329"/>
      <c r="G94" s="329"/>
      <c r="H94" s="329"/>
      <c r="I94" s="329"/>
      <c r="J94" s="329"/>
      <c r="K94" s="329"/>
      <c r="L94" s="329"/>
      <c r="O94" s="215">
        <f>COUNTIF($F$101,"&gt;0")</f>
        <v>0</v>
      </c>
      <c r="P94" s="455">
        <f>F101</f>
        <v>0</v>
      </c>
      <c r="Q94" s="215">
        <f>_xlfn.IFERROR(VLOOKUP(1,$O$94:$P$100,2,FALSE),"")</f>
      </c>
    </row>
    <row r="95" spans="1:17" ht="17.25">
      <c r="A95" s="231" t="s">
        <v>728</v>
      </c>
      <c r="B95" s="221"/>
      <c r="C95" s="221"/>
      <c r="D95" s="221"/>
      <c r="E95" s="221"/>
      <c r="F95" s="440">
        <f aca="true" t="shared" si="27" ref="F95:L95">F93+F94</f>
        <v>0</v>
      </c>
      <c r="G95" s="440">
        <f t="shared" si="27"/>
        <v>0</v>
      </c>
      <c r="H95" s="440">
        <f t="shared" si="27"/>
        <v>0</v>
      </c>
      <c r="I95" s="440">
        <f t="shared" si="27"/>
        <v>0</v>
      </c>
      <c r="J95" s="440">
        <f t="shared" si="27"/>
        <v>0</v>
      </c>
      <c r="K95" s="440">
        <f t="shared" si="27"/>
        <v>0</v>
      </c>
      <c r="L95" s="440">
        <f t="shared" si="27"/>
        <v>0</v>
      </c>
      <c r="O95" s="215">
        <f>COUNTIF($F$101:$G$101,"&gt;0")</f>
        <v>0</v>
      </c>
      <c r="P95" s="455">
        <f>G101</f>
        <v>0</v>
      </c>
      <c r="Q95" s="215">
        <f>_xlfn.IFERROR(VLOOKUP(2,$O$94:$P$100,2,FALSE),"")</f>
      </c>
    </row>
    <row r="96" spans="1:17" ht="17.25">
      <c r="A96" s="231" t="s">
        <v>727</v>
      </c>
      <c r="B96" s="221"/>
      <c r="C96" s="221"/>
      <c r="D96" s="221"/>
      <c r="E96" s="221"/>
      <c r="F96" s="329"/>
      <c r="G96" s="329"/>
      <c r="H96" s="329"/>
      <c r="I96" s="329"/>
      <c r="J96" s="329"/>
      <c r="K96" s="329"/>
      <c r="L96" s="329"/>
      <c r="O96" s="215">
        <f>COUNTIF($F$101:$H$101,"&gt;0")</f>
        <v>0</v>
      </c>
      <c r="P96" s="455">
        <f>H101</f>
        <v>0</v>
      </c>
      <c r="Q96" s="215">
        <f>_xlfn.IFERROR(VLOOKUP(3,$O$94:$P$100,2,FALSE),"")</f>
      </c>
    </row>
    <row r="97" spans="1:17" ht="17.25">
      <c r="A97" s="231" t="s">
        <v>729</v>
      </c>
      <c r="B97" s="221"/>
      <c r="C97" s="221"/>
      <c r="D97" s="221"/>
      <c r="E97" s="221"/>
      <c r="F97" s="329"/>
      <c r="G97" s="329"/>
      <c r="H97" s="329"/>
      <c r="I97" s="329"/>
      <c r="J97" s="329"/>
      <c r="K97" s="329"/>
      <c r="L97" s="329"/>
      <c r="O97" s="215">
        <f>COUNTIF($F$101:$I$101,"&gt;0")</f>
        <v>0</v>
      </c>
      <c r="P97" s="455">
        <f>I101</f>
        <v>0</v>
      </c>
      <c r="Q97" s="215">
        <f>_xlfn.IFERROR(VLOOKUP(4,$O$94:$P$100,2,FALSE),"")</f>
      </c>
    </row>
    <row r="98" spans="1:17" ht="18" thickBot="1">
      <c r="A98" s="231" t="s">
        <v>730</v>
      </c>
      <c r="B98" s="221"/>
      <c r="C98" s="221"/>
      <c r="D98" s="436" t="s">
        <v>733</v>
      </c>
      <c r="E98" s="221"/>
      <c r="F98" s="441">
        <v>0.932</v>
      </c>
      <c r="G98" s="441">
        <f>F98</f>
        <v>0.932</v>
      </c>
      <c r="H98" s="441">
        <f>F98</f>
        <v>0.932</v>
      </c>
      <c r="I98" s="441">
        <f>F98</f>
        <v>0.932</v>
      </c>
      <c r="J98" s="441">
        <f>F98</f>
        <v>0.932</v>
      </c>
      <c r="K98" s="441">
        <f>F98</f>
        <v>0.932</v>
      </c>
      <c r="L98" s="441">
        <f>F98</f>
        <v>0.932</v>
      </c>
      <c r="O98" s="215">
        <f>COUNTIF($F$101:$J$101,"&gt;0")</f>
        <v>0</v>
      </c>
      <c r="P98" s="455">
        <f>J101</f>
        <v>0</v>
      </c>
      <c r="Q98" s="215">
        <f>_xlfn.IFERROR(VLOOKUP(5,$O$94:$P$100,2,FALSE),"")</f>
      </c>
    </row>
    <row r="99" spans="1:17" ht="18" thickBot="1">
      <c r="A99" s="231" t="s">
        <v>731</v>
      </c>
      <c r="B99" s="221"/>
      <c r="C99" s="221"/>
      <c r="D99" s="221"/>
      <c r="E99" s="221"/>
      <c r="F99" s="223">
        <f aca="true" t="shared" si="28" ref="F99:L99">IF(ISERR(F93/(F97-F96)),0,ROUND(F93/((F96+F95-F93)-F97-((F95-F93)/F98)),3))</f>
        <v>0</v>
      </c>
      <c r="G99" s="223">
        <f t="shared" si="28"/>
        <v>0</v>
      </c>
      <c r="H99" s="223">
        <f t="shared" si="28"/>
        <v>0</v>
      </c>
      <c r="I99" s="223">
        <f t="shared" si="28"/>
        <v>0</v>
      </c>
      <c r="J99" s="223">
        <f t="shared" si="28"/>
        <v>0</v>
      </c>
      <c r="K99" s="223">
        <f t="shared" si="28"/>
        <v>0</v>
      </c>
      <c r="L99" s="223">
        <f t="shared" si="28"/>
        <v>0</v>
      </c>
      <c r="O99" s="215">
        <f>COUNTIF($F$101:$K$101,"&gt;0")</f>
        <v>0</v>
      </c>
      <c r="P99" s="455">
        <f>K101</f>
        <v>0</v>
      </c>
      <c r="Q99" s="215">
        <f>_xlfn.IFERROR(VLOOKUP(6,$O$94:$P$100,2,FALSE),"")</f>
      </c>
    </row>
    <row r="100" spans="1:17" ht="18" thickBot="1">
      <c r="A100" s="231" t="s">
        <v>61</v>
      </c>
      <c r="B100" s="221"/>
      <c r="C100" s="221"/>
      <c r="D100" s="221"/>
      <c r="E100" s="221"/>
      <c r="F100" s="223">
        <f>F$15</f>
        <v>0</v>
      </c>
      <c r="G100" s="223">
        <f aca="true" t="shared" si="29" ref="G100:L100">G$15</f>
        <v>0</v>
      </c>
      <c r="H100" s="223">
        <f t="shared" si="29"/>
        <v>0</v>
      </c>
      <c r="I100" s="223">
        <f t="shared" si="29"/>
        <v>0</v>
      </c>
      <c r="J100" s="223">
        <f t="shared" si="29"/>
        <v>0</v>
      </c>
      <c r="K100" s="223">
        <f t="shared" si="29"/>
        <v>0</v>
      </c>
      <c r="L100" s="223">
        <f t="shared" si="29"/>
        <v>0</v>
      </c>
      <c r="O100" s="215">
        <f>COUNTIF($F$101:$L$101,"&gt;0")</f>
        <v>0</v>
      </c>
      <c r="P100" s="455">
        <f>L101</f>
        <v>0</v>
      </c>
      <c r="Q100" s="215">
        <f>_xlfn.IFERROR(VLOOKUP(7,$O$94:$P$100,2,FALSE),"")</f>
      </c>
    </row>
    <row r="101" spans="1:12" ht="18" thickBot="1">
      <c r="A101" s="231" t="s">
        <v>62</v>
      </c>
      <c r="B101" s="221"/>
      <c r="C101" s="221"/>
      <c r="D101" s="221"/>
      <c r="E101" s="221"/>
      <c r="F101" s="227">
        <f aca="true" t="shared" si="30" ref="F101:L101">IF(ISERR(F99/F100),0,ROUND(TRUNC(100*F99/F100,2),1))</f>
        <v>0</v>
      </c>
      <c r="G101" s="227">
        <f t="shared" si="30"/>
        <v>0</v>
      </c>
      <c r="H101" s="227">
        <f t="shared" si="30"/>
        <v>0</v>
      </c>
      <c r="I101" s="227">
        <f t="shared" si="30"/>
        <v>0</v>
      </c>
      <c r="J101" s="227">
        <f t="shared" si="30"/>
        <v>0</v>
      </c>
      <c r="K101" s="227">
        <f t="shared" si="30"/>
        <v>0</v>
      </c>
      <c r="L101" s="227">
        <f t="shared" si="30"/>
        <v>0</v>
      </c>
    </row>
    <row r="102" spans="1:12" ht="18" thickBot="1">
      <c r="A102" s="231" t="s">
        <v>732</v>
      </c>
      <c r="B102" s="216"/>
      <c r="C102" s="216"/>
      <c r="D102" s="216"/>
      <c r="E102" s="216"/>
      <c r="F102" s="443">
        <f>IF(F96="","",ROUND((F96-F93)/F93,4)*100)</f>
      </c>
      <c r="G102" s="443">
        <f aca="true" t="shared" si="31" ref="G102:L102">IF(G96="","",ROUND((G96-G93)/G93,4)*100)</f>
      </c>
      <c r="H102" s="443">
        <f t="shared" si="31"/>
      </c>
      <c r="I102" s="443">
        <f t="shared" si="31"/>
      </c>
      <c r="J102" s="443">
        <f t="shared" si="31"/>
      </c>
      <c r="K102" s="443">
        <f t="shared" si="31"/>
      </c>
      <c r="L102" s="443">
        <f t="shared" si="31"/>
      </c>
    </row>
    <row r="103" spans="1:12" ht="17.25">
      <c r="A103" s="231" t="s">
        <v>238</v>
      </c>
      <c r="B103" s="221"/>
      <c r="C103" s="221"/>
      <c r="D103" s="221"/>
      <c r="E103" s="221"/>
      <c r="F103" s="447"/>
      <c r="G103" s="447"/>
      <c r="H103" s="447"/>
      <c r="I103" s="447"/>
      <c r="J103" s="447"/>
      <c r="K103" s="447"/>
      <c r="L103" s="447"/>
    </row>
    <row r="104" spans="1:12" ht="17.25">
      <c r="A104" s="243" t="s">
        <v>0</v>
      </c>
      <c r="B104" s="243"/>
      <c r="C104" s="243"/>
      <c r="D104" s="243"/>
      <c r="E104" s="243"/>
      <c r="F104" s="247" t="str">
        <f>IF(Density!$M$6=" "," ",+Density!$B$5)</f>
        <v> </v>
      </c>
      <c r="G104" s="247" t="str">
        <f>IF(Density!$M$15=" "," ",+Density!$B$14)</f>
        <v> </v>
      </c>
      <c r="H104" s="247" t="str">
        <f>IF(Density!$M$24=" "," ",+Density!$B$23)</f>
        <v> </v>
      </c>
      <c r="I104" s="247" t="str">
        <f>IF(Density!$M$33=" "," ",+Density!$B$32)</f>
        <v> </v>
      </c>
      <c r="J104" s="247" t="str">
        <f>IF(Density!$M$42=" "," ",+Density!$B$41)</f>
        <v> </v>
      </c>
      <c r="K104" s="247" t="str">
        <f>IF(Density!$M$51=" "," ",+Density!$B$50)</f>
        <v> </v>
      </c>
      <c r="L104" s="247" t="str">
        <f>IF(Density!$M$60=" "," ",+Density!$B$59)</f>
        <v> </v>
      </c>
    </row>
    <row r="105" spans="1:12" ht="15" thickBot="1">
      <c r="A105" s="230"/>
      <c r="B105" s="230"/>
      <c r="C105" s="230"/>
      <c r="D105" s="230"/>
      <c r="E105" s="230"/>
      <c r="F105" s="437"/>
      <c r="G105" s="437"/>
      <c r="H105" s="437"/>
      <c r="I105" s="437"/>
      <c r="J105" s="437"/>
      <c r="K105" s="437"/>
      <c r="L105" s="437"/>
    </row>
    <row r="106" spans="1:12" ht="15">
      <c r="A106" s="215" t="s">
        <v>744</v>
      </c>
      <c r="F106" s="438"/>
      <c r="G106" s="438"/>
      <c r="H106" s="438"/>
      <c r="I106" s="438"/>
      <c r="J106" s="438"/>
      <c r="K106" s="438"/>
      <c r="L106" s="438"/>
    </row>
    <row r="107" spans="1:12" ht="17.25">
      <c r="A107" s="217"/>
      <c r="B107" s="221"/>
      <c r="C107" s="221"/>
      <c r="D107" s="221"/>
      <c r="E107" s="221"/>
      <c r="F107" s="445" t="s">
        <v>735</v>
      </c>
      <c r="G107" s="445" t="s">
        <v>736</v>
      </c>
      <c r="H107" s="445" t="s">
        <v>737</v>
      </c>
      <c r="I107" s="445" t="s">
        <v>738</v>
      </c>
      <c r="J107" s="445" t="s">
        <v>739</v>
      </c>
      <c r="K107" s="444"/>
      <c r="L107" s="444"/>
    </row>
    <row r="108" spans="1:12" ht="19.5">
      <c r="A108" s="217" t="s">
        <v>747</v>
      </c>
      <c r="B108" s="221"/>
      <c r="C108" s="221"/>
      <c r="D108" s="221"/>
      <c r="E108" s="221"/>
      <c r="F108" s="447">
        <v>2.85</v>
      </c>
      <c r="G108" s="447">
        <v>15.52</v>
      </c>
      <c r="H108" s="447">
        <v>38.32</v>
      </c>
      <c r="I108" s="447">
        <v>167.53</v>
      </c>
      <c r="J108" s="447">
        <v>167.53</v>
      </c>
      <c r="K108" s="448"/>
      <c r="L108" s="449"/>
    </row>
    <row r="109" spans="1:12" ht="15">
      <c r="A109" s="221" t="s">
        <v>11</v>
      </c>
      <c r="B109" s="221"/>
      <c r="C109" s="221"/>
      <c r="D109" s="221"/>
      <c r="E109" s="221"/>
      <c r="F109" s="232"/>
      <c r="G109" s="232"/>
      <c r="H109" s="232"/>
      <c r="I109" s="232"/>
      <c r="J109" s="232"/>
      <c r="K109" s="232"/>
      <c r="L109" s="232"/>
    </row>
    <row r="110" spans="1:12" ht="17.25">
      <c r="A110" s="231" t="s">
        <v>238</v>
      </c>
      <c r="B110" s="221"/>
      <c r="C110" s="221"/>
      <c r="D110" s="221"/>
      <c r="E110" s="221"/>
      <c r="F110" s="447"/>
      <c r="G110" s="447"/>
      <c r="H110" s="447"/>
      <c r="I110" s="447"/>
      <c r="J110" s="447"/>
      <c r="K110" s="447"/>
      <c r="L110" s="447"/>
    </row>
    <row r="111" spans="1:17" ht="17.25">
      <c r="A111" s="231" t="s">
        <v>740</v>
      </c>
      <c r="B111" s="221"/>
      <c r="C111" s="221"/>
      <c r="D111" s="221"/>
      <c r="E111" s="221"/>
      <c r="F111" s="446"/>
      <c r="G111" s="446"/>
      <c r="H111" s="446"/>
      <c r="I111" s="446"/>
      <c r="J111" s="446"/>
      <c r="K111" s="446"/>
      <c r="L111" s="446"/>
      <c r="O111" s="215">
        <f>COUNTIF($F$124,"&gt;0")</f>
        <v>0</v>
      </c>
      <c r="P111" s="455">
        <f>F124</f>
      </c>
      <c r="Q111" s="215">
        <f>_xlfn.IFERROR(VLOOKUP(1,$O$111:$P$117,2,FALSE),"")</f>
      </c>
    </row>
    <row r="112" spans="1:17" ht="17.25">
      <c r="A112" s="231" t="s">
        <v>741</v>
      </c>
      <c r="B112" s="221"/>
      <c r="C112" s="221"/>
      <c r="D112" s="221" t="s">
        <v>751</v>
      </c>
      <c r="E112" s="221"/>
      <c r="F112" s="450">
        <f>IF(F111=1,$F$108,IF(F111=2,$G$108,IF(F111=3,$H$108,IF(F111=4,$I$108,""))))</f>
      </c>
      <c r="G112" s="450">
        <f aca="true" t="shared" si="32" ref="G112:L112">IF(G111=1,$F$108,IF(G111=2,$G$108,IF(G111=3,$H$108,IF(G111=4,$I$108,""))))</f>
      </c>
      <c r="H112" s="450">
        <f t="shared" si="32"/>
      </c>
      <c r="I112" s="450">
        <f t="shared" si="32"/>
      </c>
      <c r="J112" s="450">
        <f t="shared" si="32"/>
      </c>
      <c r="K112" s="450">
        <f t="shared" si="32"/>
      </c>
      <c r="L112" s="450">
        <f t="shared" si="32"/>
      </c>
      <c r="O112" s="215">
        <f>COUNTIF($F$124:$G$124,"&gt;0")</f>
        <v>0</v>
      </c>
      <c r="P112" s="455">
        <f>G124</f>
      </c>
      <c r="Q112" s="215">
        <f>_xlfn.IFERROR(VLOOKUP(2,$O$111:$P$117,2,FALSE),"")</f>
      </c>
    </row>
    <row r="113" spans="1:17" ht="17.25">
      <c r="A113" s="231" t="s">
        <v>742</v>
      </c>
      <c r="B113" s="221"/>
      <c r="C113" s="221"/>
      <c r="D113" s="221"/>
      <c r="E113" s="221"/>
      <c r="F113" s="233"/>
      <c r="G113" s="233"/>
      <c r="H113" s="233"/>
      <c r="I113" s="233"/>
      <c r="J113" s="233"/>
      <c r="K113" s="233"/>
      <c r="L113" s="233"/>
      <c r="O113" s="215">
        <f>COUNTIF($F$124:$H$124,"&gt;0")</f>
        <v>0</v>
      </c>
      <c r="P113" s="455">
        <f>H124</f>
      </c>
      <c r="Q113" s="215">
        <f>_xlfn.IFERROR(VLOOKUP(3,$O$111:$P$117,2,FALSE),"")</f>
      </c>
    </row>
    <row r="114" spans="1:17" ht="17.25">
      <c r="A114" s="231" t="s">
        <v>743</v>
      </c>
      <c r="B114" s="221"/>
      <c r="C114" s="221"/>
      <c r="D114" s="221"/>
      <c r="E114" s="221"/>
      <c r="F114" s="233"/>
      <c r="G114" s="233"/>
      <c r="H114" s="233"/>
      <c r="I114" s="233"/>
      <c r="J114" s="233"/>
      <c r="K114" s="233"/>
      <c r="L114" s="233"/>
      <c r="O114" s="215">
        <f>COUNTIF($F$124:$I$124,"&gt;0")</f>
        <v>0</v>
      </c>
      <c r="P114" s="455">
        <f>I124</f>
      </c>
      <c r="Q114" s="215">
        <f>_xlfn.IFERROR(VLOOKUP(4,$O$111:$P$117,2,FALSE),"")</f>
      </c>
    </row>
    <row r="115" spans="1:17" ht="18" thickBot="1">
      <c r="A115" s="231" t="s">
        <v>745</v>
      </c>
      <c r="B115" s="221"/>
      <c r="C115" s="221"/>
      <c r="D115" s="221"/>
      <c r="E115" s="221"/>
      <c r="F115" s="451"/>
      <c r="G115" s="451"/>
      <c r="H115" s="451"/>
      <c r="I115" s="451"/>
      <c r="J115" s="451"/>
      <c r="K115" s="451"/>
      <c r="L115" s="451"/>
      <c r="O115" s="215">
        <f>COUNTIF($F$124:$J$124,"&gt;0")</f>
        <v>0</v>
      </c>
      <c r="P115" s="455">
        <f>J124</f>
      </c>
      <c r="Q115" s="215">
        <f>_xlfn.IFERROR(VLOOKUP(5,$O$111:$P$117,2,FALSE),"")</f>
      </c>
    </row>
    <row r="116" spans="1:17" ht="20.25" thickBot="1">
      <c r="A116" s="231" t="s">
        <v>746</v>
      </c>
      <c r="B116" s="452"/>
      <c r="C116" s="452"/>
      <c r="D116" s="452"/>
      <c r="E116" s="453"/>
      <c r="F116" s="229">
        <f>IF(F115="","",ROUND(F112*F110*2.54/$J$108/(INT(F115)*60+(F115-INT(F115))*100)*LN(F113/F114)*100000,0))</f>
      </c>
      <c r="G116" s="229">
        <f aca="true" t="shared" si="33" ref="G116:L116">IF(G115="","",ROUND(G112*G110*2.54/$J$108/(INT(G115)*60+(G115-INT(G115))*100)*LN(G113/G114)*100000,0))</f>
      </c>
      <c r="H116" s="229">
        <f t="shared" si="33"/>
      </c>
      <c r="I116" s="229">
        <f t="shared" si="33"/>
      </c>
      <c r="J116" s="229">
        <f t="shared" si="33"/>
      </c>
      <c r="K116" s="229">
        <f t="shared" si="33"/>
      </c>
      <c r="L116" s="229">
        <f t="shared" si="33"/>
      </c>
      <c r="O116" s="215">
        <f>COUNTIF($F$124:$K$124,"&gt;0")</f>
        <v>0</v>
      </c>
      <c r="P116" s="455">
        <f>K124</f>
      </c>
      <c r="Q116" s="215">
        <f>_xlfn.IFERROR(VLOOKUP(6,$O$111:$P$117,2,FALSE),"")</f>
      </c>
    </row>
    <row r="117" spans="1:17" ht="17.25">
      <c r="A117" s="231" t="s">
        <v>740</v>
      </c>
      <c r="B117" s="221"/>
      <c r="C117" s="221"/>
      <c r="D117" s="221"/>
      <c r="E117" s="221"/>
      <c r="F117" s="446"/>
      <c r="G117" s="446"/>
      <c r="H117" s="446"/>
      <c r="I117" s="446"/>
      <c r="J117" s="446"/>
      <c r="K117" s="446"/>
      <c r="L117" s="446"/>
      <c r="O117" s="215">
        <f>COUNTIF($F$124:$L$124,"&gt;0")</f>
        <v>0</v>
      </c>
      <c r="P117" s="455">
        <f>L124</f>
      </c>
      <c r="Q117" s="215">
        <f>_xlfn.IFERROR(VLOOKUP(7,$O$111:$P$117,2,FALSE),"")</f>
      </c>
    </row>
    <row r="118" spans="1:12" ht="17.25">
      <c r="A118" s="231" t="s">
        <v>741</v>
      </c>
      <c r="B118" s="221"/>
      <c r="C118" s="221"/>
      <c r="D118" s="221" t="s">
        <v>752</v>
      </c>
      <c r="E118" s="221"/>
      <c r="F118" s="450">
        <f aca="true" t="shared" si="34" ref="F118:L118">IF(F117=1,$F$108,IF(F117=2,$G$108,IF(F117=3,$H$108,IF(F117=4,$I$108,""))))</f>
      </c>
      <c r="G118" s="450">
        <f t="shared" si="34"/>
      </c>
      <c r="H118" s="450">
        <f t="shared" si="34"/>
      </c>
      <c r="I118" s="450">
        <f t="shared" si="34"/>
      </c>
      <c r="J118" s="450">
        <f t="shared" si="34"/>
      </c>
      <c r="K118" s="450">
        <f t="shared" si="34"/>
      </c>
      <c r="L118" s="450">
        <f t="shared" si="34"/>
      </c>
    </row>
    <row r="119" spans="1:12" ht="17.25">
      <c r="A119" s="231" t="s">
        <v>742</v>
      </c>
      <c r="B119" s="221"/>
      <c r="C119" s="221"/>
      <c r="D119" s="221"/>
      <c r="E119" s="221"/>
      <c r="F119" s="233"/>
      <c r="G119" s="233"/>
      <c r="H119" s="233"/>
      <c r="I119" s="233"/>
      <c r="J119" s="233"/>
      <c r="K119" s="233"/>
      <c r="L119" s="233"/>
    </row>
    <row r="120" spans="1:12" ht="17.25">
      <c r="A120" s="231" t="s">
        <v>743</v>
      </c>
      <c r="B120" s="221"/>
      <c r="C120" s="221"/>
      <c r="D120" s="221"/>
      <c r="E120" s="221"/>
      <c r="F120" s="233"/>
      <c r="G120" s="233"/>
      <c r="H120" s="233"/>
      <c r="I120" s="233"/>
      <c r="J120" s="233"/>
      <c r="K120" s="233"/>
      <c r="L120" s="233"/>
    </row>
    <row r="121" spans="1:12" ht="18" thickBot="1">
      <c r="A121" s="231" t="s">
        <v>745</v>
      </c>
      <c r="B121" s="221"/>
      <c r="C121" s="221"/>
      <c r="D121" s="221"/>
      <c r="E121" s="221"/>
      <c r="F121" s="451"/>
      <c r="G121" s="451"/>
      <c r="H121" s="451"/>
      <c r="I121" s="451"/>
      <c r="J121" s="451"/>
      <c r="K121" s="451"/>
      <c r="L121" s="451"/>
    </row>
    <row r="122" spans="1:12" ht="20.25" thickBot="1">
      <c r="A122" s="231" t="s">
        <v>748</v>
      </c>
      <c r="B122" s="221"/>
      <c r="C122" s="221"/>
      <c r="D122" s="221"/>
      <c r="E122" s="221"/>
      <c r="F122" s="229">
        <f>IF(F121="","",ROUND(F118*F110*2.54/$J$108/(INT(F121)*60+(F121-INT(F121))*100)*LN(F119/F120)*100000,0))</f>
      </c>
      <c r="G122" s="229">
        <f aca="true" t="shared" si="35" ref="G122:L122">IF(G121="","",ROUND(G118*G110*2.54/$J$108/(INT(G121)*60+(G121-INT(G121))*100)*LN(G119/G120)*100000,0))</f>
      </c>
      <c r="H122" s="229">
        <f t="shared" si="35"/>
      </c>
      <c r="I122" s="229">
        <f t="shared" si="35"/>
      </c>
      <c r="J122" s="229">
        <f t="shared" si="35"/>
      </c>
      <c r="K122" s="229">
        <f t="shared" si="35"/>
      </c>
      <c r="L122" s="229">
        <f t="shared" si="35"/>
      </c>
    </row>
    <row r="123" spans="1:12" ht="18" thickBot="1">
      <c r="A123" s="231" t="s">
        <v>750</v>
      </c>
      <c r="B123" s="221"/>
      <c r="C123" s="221"/>
      <c r="D123" s="221"/>
      <c r="E123" s="221"/>
      <c r="F123" s="229">
        <f>IF(F116="","",AVERAGE(F116,F122))</f>
      </c>
      <c r="G123" s="229">
        <f aca="true" t="shared" si="36" ref="G123:L123">IF(G116="","",AVERAGE(G116,G122))</f>
      </c>
      <c r="H123" s="229">
        <f t="shared" si="36"/>
      </c>
      <c r="I123" s="229">
        <f t="shared" si="36"/>
      </c>
      <c r="J123" s="229">
        <f t="shared" si="36"/>
      </c>
      <c r="K123" s="229">
        <f t="shared" si="36"/>
      </c>
      <c r="L123" s="229">
        <f t="shared" si="36"/>
      </c>
    </row>
    <row r="124" spans="1:12" ht="18" thickBot="1">
      <c r="A124" s="231" t="s">
        <v>749</v>
      </c>
      <c r="B124" s="221"/>
      <c r="C124" s="221"/>
      <c r="D124" s="221"/>
      <c r="E124" s="221"/>
      <c r="F124" s="227">
        <f>IF(F123="","",ROUND(2823*F123*0.00001,1))</f>
      </c>
      <c r="G124" s="227">
        <f aca="true" t="shared" si="37" ref="G124:L124">IF(G123="","",ROUND(2823*G123*0.00001,1))</f>
      </c>
      <c r="H124" s="227">
        <f t="shared" si="37"/>
      </c>
      <c r="I124" s="227">
        <f t="shared" si="37"/>
      </c>
      <c r="J124" s="227">
        <f t="shared" si="37"/>
      </c>
      <c r="K124" s="227">
        <f t="shared" si="37"/>
      </c>
      <c r="L124" s="227">
        <f t="shared" si="37"/>
      </c>
    </row>
    <row r="125" spans="1:12" ht="17.25">
      <c r="A125" s="243" t="s">
        <v>0</v>
      </c>
      <c r="B125" s="243"/>
      <c r="C125" s="243"/>
      <c r="D125" s="243"/>
      <c r="E125" s="243"/>
      <c r="F125" s="247">
        <f>IF(Density!$B$5=" "," ",+Density!$B$5)</f>
      </c>
      <c r="G125" s="247">
        <f>IF(Density!$B$14=" "," ",+Density!$B$14)</f>
      </c>
      <c r="H125" s="247">
        <f>IF(Density!$B$23=" "," ",+Density!$B$23)</f>
      </c>
      <c r="I125" s="247">
        <f>IF(Density!$B$32=" "," ",+Density!$B$32)</f>
      </c>
      <c r="J125" s="247">
        <f>IF(Density!$B$41=" "," ",+Density!$B$41)</f>
      </c>
      <c r="K125" s="247">
        <f>IF(Density!$B$50=" "," ",+Density!$B$50)</f>
      </c>
      <c r="L125" s="247">
        <f>IF(Density!$B$59=" "," ",+Density!$B$59)</f>
      </c>
    </row>
    <row r="126" spans="1:12" ht="17.25">
      <c r="A126" s="243"/>
      <c r="B126" s="243"/>
      <c r="C126" s="243"/>
      <c r="D126" s="243"/>
      <c r="E126" s="243"/>
      <c r="F126" s="439"/>
      <c r="G126" s="439"/>
      <c r="H126" s="439"/>
      <c r="I126" s="439"/>
      <c r="J126" s="439"/>
      <c r="K126" s="439"/>
      <c r="L126" s="439"/>
    </row>
    <row r="127" spans="1:12" ht="15">
      <c r="A127" s="215" t="s">
        <v>734</v>
      </c>
      <c r="F127" s="438"/>
      <c r="G127" s="438"/>
      <c r="H127" s="438"/>
      <c r="I127" s="438"/>
      <c r="J127" s="438"/>
      <c r="K127" s="438"/>
      <c r="L127" s="438"/>
    </row>
    <row r="128" spans="1:12" ht="15">
      <c r="A128" s="221" t="s">
        <v>11</v>
      </c>
      <c r="B128" s="221"/>
      <c r="C128" s="221"/>
      <c r="D128" s="221"/>
      <c r="E128" s="221"/>
      <c r="F128" s="232"/>
      <c r="G128" s="232"/>
      <c r="H128" s="232"/>
      <c r="I128" s="232"/>
      <c r="J128" s="232"/>
      <c r="K128" s="232"/>
      <c r="L128" s="232"/>
    </row>
    <row r="129" spans="1:12" ht="17.25">
      <c r="A129" s="231" t="s">
        <v>238</v>
      </c>
      <c r="B129" s="221"/>
      <c r="C129" s="221"/>
      <c r="D129" s="221"/>
      <c r="E129" s="221"/>
      <c r="F129" s="447"/>
      <c r="G129" s="447"/>
      <c r="H129" s="447"/>
      <c r="I129" s="447"/>
      <c r="J129" s="447"/>
      <c r="K129" s="447"/>
      <c r="L129" s="447"/>
    </row>
    <row r="130" spans="1:17" ht="17.25">
      <c r="A130" s="231" t="s">
        <v>740</v>
      </c>
      <c r="B130" s="221"/>
      <c r="C130" s="221"/>
      <c r="D130" s="221"/>
      <c r="E130" s="221"/>
      <c r="F130" s="446"/>
      <c r="G130" s="446"/>
      <c r="H130" s="446"/>
      <c r="I130" s="446"/>
      <c r="J130" s="446"/>
      <c r="K130" s="446"/>
      <c r="L130" s="446"/>
      <c r="O130" s="215">
        <f>COUNTIF($F$143,"&gt;0")</f>
        <v>0</v>
      </c>
      <c r="P130" s="455">
        <f>F143</f>
      </c>
      <c r="Q130" s="215">
        <f>_xlfn.IFERROR(VLOOKUP(1,$O$130:$P$136,2,FALSE),"")</f>
      </c>
    </row>
    <row r="131" spans="1:17" ht="17.25">
      <c r="A131" s="231" t="s">
        <v>741</v>
      </c>
      <c r="B131" s="221"/>
      <c r="C131" s="221"/>
      <c r="D131" s="221" t="s">
        <v>751</v>
      </c>
      <c r="E131" s="221"/>
      <c r="F131" s="450">
        <f aca="true" t="shared" si="38" ref="F131:L131">IF(F130=1,$F$108,IF(F130=2,$G$108,IF(F130=3,$H$108,IF(F130=4,$I$108,""))))</f>
      </c>
      <c r="G131" s="450">
        <f t="shared" si="38"/>
      </c>
      <c r="H131" s="450">
        <f t="shared" si="38"/>
      </c>
      <c r="I131" s="450">
        <f t="shared" si="38"/>
      </c>
      <c r="J131" s="450">
        <f t="shared" si="38"/>
      </c>
      <c r="K131" s="450">
        <f t="shared" si="38"/>
      </c>
      <c r="L131" s="450">
        <f t="shared" si="38"/>
      </c>
      <c r="O131" s="215">
        <f>COUNTIF($F$143:$G$143,"&gt;0")</f>
        <v>0</v>
      </c>
      <c r="P131" s="455">
        <f>G143</f>
      </c>
      <c r="Q131" s="215">
        <f>_xlfn.IFERROR(VLOOKUP(2,$O$130:$P$136,2,FALSE),"")</f>
      </c>
    </row>
    <row r="132" spans="1:17" ht="17.25">
      <c r="A132" s="231" t="s">
        <v>742</v>
      </c>
      <c r="B132" s="221"/>
      <c r="C132" s="221"/>
      <c r="D132" s="221"/>
      <c r="E132" s="221"/>
      <c r="F132" s="233"/>
      <c r="G132" s="233"/>
      <c r="H132" s="233"/>
      <c r="I132" s="233"/>
      <c r="J132" s="233"/>
      <c r="K132" s="233"/>
      <c r="L132" s="233"/>
      <c r="O132" s="215">
        <f>COUNTIF($F$143:$H$143,"&gt;0")</f>
        <v>0</v>
      </c>
      <c r="P132" s="455">
        <f>H143</f>
      </c>
      <c r="Q132" s="215">
        <f>_xlfn.IFERROR(VLOOKUP(3,$O$130:$P$136,2,FALSE),"")</f>
      </c>
    </row>
    <row r="133" spans="1:17" ht="17.25">
      <c r="A133" s="231" t="s">
        <v>743</v>
      </c>
      <c r="B133" s="221"/>
      <c r="C133" s="221"/>
      <c r="D133" s="221"/>
      <c r="E133" s="221"/>
      <c r="F133" s="233"/>
      <c r="G133" s="233"/>
      <c r="H133" s="233"/>
      <c r="I133" s="233"/>
      <c r="J133" s="233"/>
      <c r="K133" s="233"/>
      <c r="L133" s="233"/>
      <c r="O133" s="215">
        <f>COUNTIF($F$143:$I$143,"&gt;0")</f>
        <v>0</v>
      </c>
      <c r="P133" s="455">
        <f>I143</f>
      </c>
      <c r="Q133" s="215">
        <f>_xlfn.IFERROR(VLOOKUP(4,$O$130:$P$136,2,FALSE),"")</f>
      </c>
    </row>
    <row r="134" spans="1:17" ht="18" thickBot="1">
      <c r="A134" s="231" t="s">
        <v>745</v>
      </c>
      <c r="B134" s="221"/>
      <c r="C134" s="221"/>
      <c r="D134" s="221"/>
      <c r="E134" s="221"/>
      <c r="F134" s="451"/>
      <c r="G134" s="451"/>
      <c r="H134" s="451"/>
      <c r="I134" s="451"/>
      <c r="J134" s="451"/>
      <c r="K134" s="451"/>
      <c r="L134" s="451"/>
      <c r="O134" s="215">
        <f>COUNTIF($F$143:$J$143,"&gt;0")</f>
        <v>0</v>
      </c>
      <c r="P134" s="455">
        <f>J143</f>
      </c>
      <c r="Q134" s="215">
        <f>_xlfn.IFERROR(VLOOKUP(5,$O$130:$P$136,2,FALSE),"")</f>
      </c>
    </row>
    <row r="135" spans="1:17" ht="20.25" thickBot="1">
      <c r="A135" s="231" t="s">
        <v>746</v>
      </c>
      <c r="B135" s="452"/>
      <c r="C135" s="452"/>
      <c r="D135" s="452"/>
      <c r="E135" s="453"/>
      <c r="F135" s="229">
        <f aca="true" t="shared" si="39" ref="F135:L135">IF(F134="","",ROUND(F131*F129*2.54/$J$108/(INT(F134)*60+(F134-INT(F134))*100)*LN(F132/F133)*100000,0))</f>
      </c>
      <c r="G135" s="229">
        <f t="shared" si="39"/>
      </c>
      <c r="H135" s="229">
        <f t="shared" si="39"/>
      </c>
      <c r="I135" s="229">
        <f t="shared" si="39"/>
      </c>
      <c r="J135" s="229">
        <f t="shared" si="39"/>
      </c>
      <c r="K135" s="229">
        <f t="shared" si="39"/>
      </c>
      <c r="L135" s="229">
        <f t="shared" si="39"/>
      </c>
      <c r="O135" s="215">
        <f>COUNTIF($F$143:$K$143,"&gt;0")</f>
        <v>0</v>
      </c>
      <c r="P135" s="455">
        <f>K143</f>
      </c>
      <c r="Q135" s="215">
        <f>_xlfn.IFERROR(VLOOKUP(6,$O$130:$P$136,2,FALSE),"")</f>
      </c>
    </row>
    <row r="136" spans="1:17" ht="17.25">
      <c r="A136" s="231" t="s">
        <v>740</v>
      </c>
      <c r="B136" s="221"/>
      <c r="C136" s="221"/>
      <c r="D136" s="221"/>
      <c r="E136" s="221"/>
      <c r="F136" s="446"/>
      <c r="G136" s="446"/>
      <c r="H136" s="446"/>
      <c r="I136" s="446"/>
      <c r="J136" s="446"/>
      <c r="K136" s="446"/>
      <c r="L136" s="446"/>
      <c r="O136" s="215">
        <f>COUNTIF($F$143:$L$143,"&gt;0")</f>
        <v>0</v>
      </c>
      <c r="P136" s="455">
        <f>L143</f>
      </c>
      <c r="Q136" s="215">
        <f>_xlfn.IFERROR(VLOOKUP(7,$O$130:$P$136,2,FALSE),"")</f>
      </c>
    </row>
    <row r="137" spans="1:12" ht="17.25">
      <c r="A137" s="231" t="s">
        <v>741</v>
      </c>
      <c r="B137" s="221"/>
      <c r="C137" s="221"/>
      <c r="D137" s="221" t="s">
        <v>752</v>
      </c>
      <c r="E137" s="221"/>
      <c r="F137" s="450">
        <f aca="true" t="shared" si="40" ref="F137:L137">IF(F136=1,$F$108,IF(F136=2,$G$108,IF(F136=3,$H$108,IF(F136=4,$I$108,""))))</f>
      </c>
      <c r="G137" s="450">
        <f t="shared" si="40"/>
      </c>
      <c r="H137" s="450">
        <f t="shared" si="40"/>
      </c>
      <c r="I137" s="450">
        <f t="shared" si="40"/>
      </c>
      <c r="J137" s="450">
        <f t="shared" si="40"/>
      </c>
      <c r="K137" s="450">
        <f t="shared" si="40"/>
      </c>
      <c r="L137" s="450">
        <f t="shared" si="40"/>
      </c>
    </row>
    <row r="138" spans="1:12" ht="17.25">
      <c r="A138" s="231" t="s">
        <v>742</v>
      </c>
      <c r="B138" s="221"/>
      <c r="C138" s="221"/>
      <c r="D138" s="221"/>
      <c r="E138" s="221"/>
      <c r="F138" s="233"/>
      <c r="G138" s="233"/>
      <c r="H138" s="233"/>
      <c r="I138" s="233"/>
      <c r="J138" s="233"/>
      <c r="K138" s="233"/>
      <c r="L138" s="233"/>
    </row>
    <row r="139" spans="1:12" ht="17.25">
      <c r="A139" s="231" t="s">
        <v>743</v>
      </c>
      <c r="B139" s="221"/>
      <c r="C139" s="221"/>
      <c r="D139" s="221"/>
      <c r="E139" s="221"/>
      <c r="F139" s="233"/>
      <c r="G139" s="233"/>
      <c r="H139" s="233"/>
      <c r="I139" s="233"/>
      <c r="J139" s="233"/>
      <c r="K139" s="233"/>
      <c r="L139" s="233"/>
    </row>
    <row r="140" spans="1:12" ht="18" thickBot="1">
      <c r="A140" s="231" t="s">
        <v>745</v>
      </c>
      <c r="B140" s="221"/>
      <c r="C140" s="221"/>
      <c r="D140" s="221"/>
      <c r="E140" s="221"/>
      <c r="F140" s="451"/>
      <c r="G140" s="451"/>
      <c r="H140" s="451"/>
      <c r="I140" s="451"/>
      <c r="J140" s="451"/>
      <c r="K140" s="451"/>
      <c r="L140" s="451"/>
    </row>
    <row r="141" spans="1:12" ht="20.25" thickBot="1">
      <c r="A141" s="231" t="s">
        <v>748</v>
      </c>
      <c r="B141" s="221"/>
      <c r="C141" s="221"/>
      <c r="D141" s="221"/>
      <c r="E141" s="221"/>
      <c r="F141" s="229">
        <f aca="true" t="shared" si="41" ref="F141:L141">IF(F140="","",ROUND(F137*F129*2.54/$J$108/(INT(F140)*60+(F140-INT(F140))*100)*LN(F138/F139)*100000,0))</f>
      </c>
      <c r="G141" s="229">
        <f t="shared" si="41"/>
      </c>
      <c r="H141" s="229">
        <f t="shared" si="41"/>
      </c>
      <c r="I141" s="229">
        <f t="shared" si="41"/>
      </c>
      <c r="J141" s="229">
        <f t="shared" si="41"/>
      </c>
      <c r="K141" s="229">
        <f t="shared" si="41"/>
      </c>
      <c r="L141" s="229">
        <f t="shared" si="41"/>
      </c>
    </row>
    <row r="142" spans="1:12" ht="18" thickBot="1">
      <c r="A142" s="231" t="s">
        <v>750</v>
      </c>
      <c r="B142" s="221"/>
      <c r="C142" s="221"/>
      <c r="D142" s="221"/>
      <c r="E142" s="221"/>
      <c r="F142" s="229">
        <f aca="true" t="shared" si="42" ref="F142:L142">IF(F135="","",AVERAGE(F135,F141))</f>
      </c>
      <c r="G142" s="229">
        <f t="shared" si="42"/>
      </c>
      <c r="H142" s="229">
        <f t="shared" si="42"/>
      </c>
      <c r="I142" s="229">
        <f t="shared" si="42"/>
      </c>
      <c r="J142" s="229">
        <f t="shared" si="42"/>
      </c>
      <c r="K142" s="229">
        <f t="shared" si="42"/>
      </c>
      <c r="L142" s="229">
        <f t="shared" si="42"/>
      </c>
    </row>
    <row r="143" spans="1:12" ht="18" thickBot="1">
      <c r="A143" s="231" t="s">
        <v>749</v>
      </c>
      <c r="B143" s="221"/>
      <c r="C143" s="221"/>
      <c r="D143" s="221"/>
      <c r="E143" s="221"/>
      <c r="F143" s="227">
        <f aca="true" t="shared" si="43" ref="F143:L143">IF(F142="","",ROUND(2823*F142*0.00001,1))</f>
      </c>
      <c r="G143" s="227">
        <f t="shared" si="43"/>
      </c>
      <c r="H143" s="227">
        <f t="shared" si="43"/>
      </c>
      <c r="I143" s="227">
        <f t="shared" si="43"/>
      </c>
      <c r="J143" s="227">
        <f t="shared" si="43"/>
      </c>
      <c r="K143" s="227">
        <f t="shared" si="43"/>
      </c>
      <c r="L143" s="227">
        <f t="shared" si="43"/>
      </c>
    </row>
    <row r="144" spans="1:12" ht="17.25">
      <c r="A144" s="243" t="s">
        <v>0</v>
      </c>
      <c r="B144" s="243"/>
      <c r="C144" s="243"/>
      <c r="D144" s="243"/>
      <c r="E144" s="243"/>
      <c r="F144" s="247" t="str">
        <f>IF(Density!$M$6=" "," ",+Density!$B$5)</f>
        <v> </v>
      </c>
      <c r="G144" s="247" t="str">
        <f>IF(Density!$M$15=" "," ",+Density!$B$14)</f>
        <v> </v>
      </c>
      <c r="H144" s="247" t="str">
        <f>IF(Density!$M$24=" "," ",+Density!$B$23)</f>
        <v> </v>
      </c>
      <c r="I144" s="247" t="str">
        <f>IF(Density!$M$33=" "," ",+Density!$B$32)</f>
        <v> </v>
      </c>
      <c r="J144" s="247" t="str">
        <f>IF(Density!$M$42=" "," ",+Density!$B$41)</f>
        <v> </v>
      </c>
      <c r="K144" s="247" t="str">
        <f>IF(Density!$M$51=" "," ",+Density!$B$50)</f>
        <v> </v>
      </c>
      <c r="L144" s="247" t="str">
        <f>IF(Density!$M$60=" "," ",+Density!$B$59)</f>
        <v> </v>
      </c>
    </row>
  </sheetData>
  <sheetProtection sheet="1" selectLockedCells="1"/>
  <conditionalFormatting sqref="F87:L87 F102:L102">
    <cfRule type="containsBlanks" priority="9" dxfId="3" stopIfTrue="1">
      <formula>LEN(TRIM(F87))=0</formula>
    </cfRule>
    <cfRule type="expression" priority="10" dxfId="20">
      <formula>OR(F87&lt;-0.08,F87&gt;0.04)</formula>
    </cfRule>
  </conditionalFormatting>
  <conditionalFormatting sqref="F72:L72">
    <cfRule type="cellIs" priority="2" dxfId="0" operator="greaterThan" stopIfTrue="1">
      <formula>2</formula>
    </cfRule>
  </conditionalFormatting>
  <conditionalFormatting sqref="F60:L60">
    <cfRule type="cellIs" priority="1" dxfId="0" operator="greaterThan" stopIfTrue="1">
      <formula>2</formula>
    </cfRule>
  </conditionalFormatting>
  <dataValidations count="1">
    <dataValidation allowBlank="1" showInputMessage="1" showErrorMessage="1" promptTitle="% AC" prompt="Mix moisture percentage required." sqref="F41:L41"/>
  </dataValidations>
  <printOptions horizontalCentered="1"/>
  <pageMargins left="0.26" right="0.5" top="0.57" bottom="0.34" header="0.25" footer="0.19"/>
  <pageSetup fitToHeight="3" horizontalDpi="300" verticalDpi="300" orientation="portrait" scale="69" r:id="rId2"/>
  <headerFooter alignWithMargins="0">
    <oddHeader>&amp;RAPIW 5.01 5/1/2014</oddHeader>
  </headerFooter>
  <rowBreaks count="2" manualBreakCount="2">
    <brk id="51" max="11" man="1"/>
    <brk id="105" max="11" man="1"/>
  </rowBreaks>
  <drawing r:id="rId1"/>
</worksheet>
</file>

<file path=xl/worksheets/sheet8.xml><?xml version="1.0" encoding="utf-8"?>
<worksheet xmlns="http://schemas.openxmlformats.org/spreadsheetml/2006/main" xmlns:r="http://schemas.openxmlformats.org/officeDocument/2006/relationships">
  <sheetPr codeName="Sheet10" transitionEvaluation="1"/>
  <dimension ref="A1:AE84"/>
  <sheetViews>
    <sheetView showGridLines="0" showRowColHeaders="0" defaultGridColor="0" zoomScale="67" zoomScaleNormal="67" zoomScalePageLayoutView="0" colorId="22" workbookViewId="0" topLeftCell="A1">
      <selection activeCell="A1" sqref="A1"/>
    </sheetView>
  </sheetViews>
  <sheetFormatPr defaultColWidth="9.77734375" defaultRowHeight="15"/>
  <cols>
    <col min="1" max="16384" width="9.77734375" style="3" customWidth="1"/>
  </cols>
  <sheetData>
    <row r="1" spans="1:31" ht="15">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row>
    <row r="2" spans="1:31" ht="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1" ht="1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row>
    <row r="4" spans="1:31" ht="1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1:31" ht="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31" ht="15">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1" ht="1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8" spans="1:31" ht="15">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row>
    <row r="9" spans="1:31" ht="15">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row>
    <row r="10" spans="1:31" ht="15">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row>
    <row r="11" spans="1:31" ht="1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row>
    <row r="12" spans="1:31" ht="15">
      <c r="A12" s="39"/>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row>
    <row r="13" spans="1:31" ht="15">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row>
    <row r="14" spans="1:31" ht="15">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row>
    <row r="15" spans="1:31" ht="15">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row>
    <row r="16" spans="1:31" ht="15">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row>
    <row r="17" spans="1:31" ht="15">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row>
    <row r="18" spans="1:31" ht="15">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row>
    <row r="19" spans="1:31" ht="15">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row>
    <row r="20" spans="1:31" ht="15">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5">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row>
    <row r="22" spans="1:31" ht="15">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row>
    <row r="23" spans="1:31" ht="1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row>
    <row r="24" spans="1:31" ht="15">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row>
    <row r="25" spans="1:31" ht="1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row>
    <row r="26" spans="1:31" ht="1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row>
    <row r="27" spans="1:31" ht="1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row>
    <row r="28" spans="1:31" ht="15">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row>
    <row r="29" spans="1:31" ht="15">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row>
    <row r="30" spans="1:31" ht="1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row>
    <row r="31" spans="1:31" ht="1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row>
    <row r="32" spans="1:31" ht="1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row>
    <row r="33" spans="1:31" ht="1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row>
    <row r="34" spans="1:31" ht="1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row>
    <row r="35" spans="1:31" ht="1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row>
    <row r="36" spans="1:31" ht="1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row>
    <row r="37" spans="1:31" ht="1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row>
    <row r="38" spans="1:31" ht="1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row>
    <row r="39" spans="1:31" ht="1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row>
    <row r="41" spans="1:31" ht="1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row>
    <row r="42" spans="1:31" ht="1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row>
    <row r="43" spans="1:31" ht="1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row>
    <row r="44" spans="1:31" ht="1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row>
    <row r="45" spans="1:31" ht="1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row>
    <row r="46" spans="1:31" ht="1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row>
    <row r="47" spans="1:31" ht="1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row>
    <row r="48" spans="1:31" ht="1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row>
    <row r="49" spans="1:31" ht="1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row>
    <row r="50" spans="1:31" ht="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row>
    <row r="51" spans="1:31" ht="1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row>
    <row r="52" spans="1:31" ht="1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row>
    <row r="53" spans="1:31" ht="1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row>
    <row r="54" spans="1:31" ht="15">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row>
    <row r="55" spans="1:31" ht="1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row>
    <row r="56" spans="1:31" ht="15">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row>
    <row r="57" spans="1:31" ht="15">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row>
    <row r="58" spans="1:31" ht="1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row>
    <row r="59" spans="1:31" ht="1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row>
    <row r="60" spans="1:31" ht="15">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row>
    <row r="61" spans="1:31" ht="1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row>
    <row r="62" spans="1:31" ht="1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row>
    <row r="63" spans="1:31" ht="15">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row>
    <row r="64" spans="1:31" ht="15">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row>
    <row r="65" spans="1:31" ht="1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row>
    <row r="66" spans="1:31" ht="15">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row>
    <row r="67" spans="1:31" ht="15">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row>
    <row r="68" spans="1:31" ht="15">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row>
    <row r="69" spans="1:31" ht="15">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row>
    <row r="70" spans="1:31" ht="15">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row>
    <row r="71" spans="1:31" ht="15">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row>
    <row r="72" spans="1:31" ht="15">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row>
    <row r="73" spans="1:31" ht="15">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row>
    <row r="74" spans="1:31" ht="15">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row>
    <row r="75" spans="1:31" ht="1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row>
    <row r="76" spans="1:31" ht="15">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row>
    <row r="77" spans="1:31" ht="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row>
    <row r="78" spans="1:31" ht="15">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row>
    <row r="79" spans="1:31" ht="15">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row>
    <row r="80" spans="1:31" ht="15">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row>
    <row r="81" spans="1:31" ht="15">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row>
    <row r="82" spans="1:31" ht="15">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row>
    <row r="83" spans="1:31" ht="15">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row>
    <row r="84" spans="1:31" ht="15">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row>
  </sheetData>
  <sheetProtection sheet="1" objects="1" scenarios="1"/>
  <printOptions/>
  <pageMargins left="0.5" right="0.5" top="0.5" bottom="0.5" header="0.5" footer="0.5"/>
  <pageSetup horizontalDpi="600" verticalDpi="600" orientation="portrait" scale="64" r:id="rId2"/>
  <headerFooter alignWithMargins="0">
    <oddHeader>&amp;C&amp;RQCFORM-1.01   12/02/98</oddHeader>
  </headerFooter>
  <drawing r:id="rId1"/>
</worksheet>
</file>

<file path=xl/worksheets/sheet9.xml><?xml version="1.0" encoding="utf-8"?>
<worksheet xmlns="http://schemas.openxmlformats.org/spreadsheetml/2006/main" xmlns:r="http://schemas.openxmlformats.org/officeDocument/2006/relationships">
  <sheetPr codeName="Sheet2">
    <pageSetUpPr fitToPage="1"/>
  </sheetPr>
  <dimension ref="A1:J156"/>
  <sheetViews>
    <sheetView showGridLines="0" showRowColHeaders="0" showZeros="0" zoomScalePageLayoutView="0" workbookViewId="0" topLeftCell="A1">
      <selection activeCell="B22" sqref="B22"/>
    </sheetView>
  </sheetViews>
  <sheetFormatPr defaultColWidth="8.88671875" defaultRowHeight="15"/>
  <cols>
    <col min="1" max="1" width="18.77734375" style="123" customWidth="1"/>
    <col min="2" max="2" width="15.21484375" style="123" customWidth="1"/>
    <col min="3" max="3" width="10.88671875" style="123" customWidth="1"/>
    <col min="4" max="4" width="8.88671875" style="123" customWidth="1"/>
    <col min="5" max="5" width="14.77734375" style="123" customWidth="1"/>
    <col min="6" max="7" width="8.88671875" style="123" customWidth="1"/>
    <col min="8" max="8" width="17.77734375" style="123" customWidth="1"/>
    <col min="9" max="16384" width="8.88671875" style="123" customWidth="1"/>
  </cols>
  <sheetData>
    <row r="1" spans="1:4" ht="17.25">
      <c r="A1" s="562" t="s">
        <v>211</v>
      </c>
      <c r="B1" s="562"/>
      <c r="C1" s="562"/>
      <c r="D1" s="562"/>
    </row>
    <row r="2" spans="1:4" ht="15">
      <c r="A2" s="122" t="s">
        <v>222</v>
      </c>
      <c r="B2" s="250">
        <f>UPPER(Menu!B7)</f>
      </c>
      <c r="C2" s="334" t="s">
        <v>315</v>
      </c>
      <c r="D2" s="123" t="s">
        <v>316</v>
      </c>
    </row>
    <row r="3" spans="1:2" ht="15">
      <c r="A3" s="122" t="s">
        <v>221</v>
      </c>
      <c r="B3" s="249">
        <f>LOWER(Menu!H7)</f>
      </c>
    </row>
    <row r="4" spans="1:2" ht="15">
      <c r="A4" s="122" t="s">
        <v>223</v>
      </c>
      <c r="B4" s="249" t="str">
        <f>IF(OR(Menu!B19="Material Short Name",ISERR(Menu!B19)),VLOOKUP(Menu!B20,'Pick Lists'!J3:K60,2,FALSE),VLOOKUP(Menu!B19,'Pick Lists'!H3:I65,2,FALSE))</f>
        <v>Material Code</v>
      </c>
    </row>
    <row r="5" spans="1:2" ht="15">
      <c r="A5" s="122" t="s">
        <v>224</v>
      </c>
      <c r="B5" s="249" t="e">
        <f>VLOOKUP(Menu!B18,Producer_Supplier,4,FALSE)</f>
        <v>#N/A</v>
      </c>
    </row>
    <row r="6" spans="1:2" ht="15">
      <c r="A6" s="122" t="s">
        <v>225</v>
      </c>
      <c r="B6" s="249" t="e">
        <f>VLOOKUP(Menu!B18,Producer_Supplier,3,FALSE)</f>
        <v>#N/A</v>
      </c>
    </row>
    <row r="7" spans="1:2" ht="15">
      <c r="A7" s="122" t="s">
        <v>226</v>
      </c>
      <c r="B7" s="250">
        <f>SUM(B17:J17)</f>
        <v>0</v>
      </c>
    </row>
    <row r="8" spans="1:2" ht="15">
      <c r="A8" s="122" t="s">
        <v>227</v>
      </c>
      <c r="B8" s="250">
        <f>Menu!B8</f>
        <v>0</v>
      </c>
    </row>
    <row r="9" spans="1:2" ht="15.75">
      <c r="A9" s="122" t="s">
        <v>228</v>
      </c>
      <c r="B9" s="250">
        <f>UPPER(Menu!B9)</f>
      </c>
    </row>
    <row r="10" spans="1:3" ht="15.75" customHeight="1">
      <c r="A10" s="122" t="s">
        <v>691</v>
      </c>
      <c r="B10" s="250" t="str">
        <f>IF(Menu!$I$8=TRUE,"Y"," ")</f>
        <v> </v>
      </c>
      <c r="C10" s="123" t="s">
        <v>692</v>
      </c>
    </row>
    <row r="11" spans="1:2" ht="2.25" customHeight="1">
      <c r="A11" s="122"/>
      <c r="B11" s="124"/>
    </row>
    <row r="12" spans="1:2" ht="2.25" customHeight="1">
      <c r="A12" s="122"/>
      <c r="B12" s="124"/>
    </row>
    <row r="13" spans="1:2" ht="15">
      <c r="A13" s="122" t="s">
        <v>690</v>
      </c>
      <c r="B13" s="458" t="e">
        <f>VLOOKUP(Menu!L7,Sample_Type,2)</f>
        <v>#N/A</v>
      </c>
    </row>
    <row r="14" spans="1:8" ht="15">
      <c r="A14" s="122" t="s">
        <v>229</v>
      </c>
      <c r="B14" s="249">
        <f>UPPER(Menu!B11)</f>
      </c>
      <c r="E14" s="325">
        <f>Menu!K11</f>
        <v>0</v>
      </c>
      <c r="H14" s="325">
        <f>Menu!N11</f>
        <v>0</v>
      </c>
    </row>
    <row r="15" spans="1:8" ht="15">
      <c r="A15" s="122" t="s">
        <v>230</v>
      </c>
      <c r="B15" s="249">
        <f>UPPER(Menu!B12)</f>
      </c>
      <c r="E15" s="325">
        <f>UPPER(Menu!K12)</f>
      </c>
      <c r="H15" s="325">
        <f>UPPER(Menu!N12)</f>
      </c>
    </row>
    <row r="16" spans="1:10" ht="15">
      <c r="A16" s="122" t="s">
        <v>231</v>
      </c>
      <c r="B16" s="318">
        <f>Menu!B15</f>
        <v>0</v>
      </c>
      <c r="C16" s="318">
        <f>Menu!B16</f>
        <v>0</v>
      </c>
      <c r="D16" s="318">
        <f>Menu!B17</f>
        <v>0</v>
      </c>
      <c r="E16" s="326">
        <f>Menu!K15</f>
        <v>0</v>
      </c>
      <c r="F16" s="318">
        <f>Menu!K16</f>
        <v>0</v>
      </c>
      <c r="G16" s="318">
        <f>Menu!K17</f>
        <v>0</v>
      </c>
      <c r="H16" s="326">
        <f>Menu!N15</f>
        <v>0</v>
      </c>
      <c r="I16" s="318">
        <f>Menu!N16</f>
        <v>0</v>
      </c>
      <c r="J16" s="318">
        <f>Menu!N17</f>
        <v>0</v>
      </c>
    </row>
    <row r="17" spans="1:10" ht="15">
      <c r="A17" s="122" t="s">
        <v>226</v>
      </c>
      <c r="B17" s="250">
        <f>Menu!H15</f>
        <v>0</v>
      </c>
      <c r="C17" s="250">
        <f>Menu!H16</f>
        <v>0</v>
      </c>
      <c r="D17" s="250">
        <f>Menu!H17</f>
        <v>0</v>
      </c>
      <c r="E17" s="327">
        <f>Menu!M15</f>
        <v>0</v>
      </c>
      <c r="F17" s="250">
        <f>Menu!M16</f>
        <v>0</v>
      </c>
      <c r="G17" s="250">
        <f>Menu!M17</f>
        <v>0</v>
      </c>
      <c r="H17" s="327">
        <f>Menu!P15</f>
        <v>0</v>
      </c>
      <c r="I17" s="250">
        <f>Menu!P16</f>
        <v>0</v>
      </c>
      <c r="J17" s="250">
        <f>Menu!P17</f>
        <v>0</v>
      </c>
    </row>
    <row r="18" ht="2.25" customHeight="1">
      <c r="A18" s="122"/>
    </row>
    <row r="19" ht="2.25" customHeight="1">
      <c r="A19" s="122"/>
    </row>
    <row r="20" ht="2.25" customHeight="1">
      <c r="A20" s="122"/>
    </row>
    <row r="21" ht="15">
      <c r="A21" s="122"/>
    </row>
    <row r="22" spans="1:10" ht="15">
      <c r="A22" s="122" t="s">
        <v>220</v>
      </c>
      <c r="B22" s="249">
        <f>IF('Plant Inspection'!B41&lt;&gt;0,"SAA400AB","")</f>
      </c>
      <c r="I22" s="561" t="str">
        <f>IF(ISERR(LEFT(Menu!$B$9)),"",IF(OR(LEFT(Menu!$B$9,2)="SL",LEFT(Menu!$B$9,2)="BP",LEFT(Menu!$B$9,2)="BB"),"SAA001CB","SAA001AB"))</f>
        <v>SAA001AB</v>
      </c>
      <c r="J22" s="561"/>
    </row>
    <row r="23" spans="1:10" ht="15">
      <c r="A23" s="122" t="s">
        <v>232</v>
      </c>
      <c r="B23" s="250">
        <f>'Plant Inspection'!E$5</f>
        <v>1</v>
      </c>
      <c r="I23" s="561">
        <f>IF(AND(I22="SAA001AB",I29&lt;&gt;""),1,IF(AND(I22="SAA001CB",I30&lt;&gt;""),1,""))</f>
      </c>
      <c r="J23" s="561"/>
    </row>
    <row r="24" spans="1:10" ht="15">
      <c r="A24" s="122" t="s">
        <v>233</v>
      </c>
      <c r="B24" s="249" t="s">
        <v>234</v>
      </c>
      <c r="I24" s="561" t="s">
        <v>234</v>
      </c>
      <c r="J24" s="561"/>
    </row>
    <row r="25" ht="15">
      <c r="A25" s="122"/>
    </row>
    <row r="26" spans="1:10" ht="15">
      <c r="A26" s="122" t="s">
        <v>8</v>
      </c>
      <c r="B26" s="250">
        <f>Menu!B$10</f>
        <v>0</v>
      </c>
      <c r="H26" s="122" t="s">
        <v>456</v>
      </c>
      <c r="I26" s="563">
        <f>IF(ISERR(LEFT(Menu!$B$9)),"",IF(OR(LEFT(Menu!$B$9,2)="SL",LEFT(Menu!$B$9,2)="BP",LEFT(Menu!$B$9,2)="BB"),'Plant Inspection'!K54,'Plant Inspection'!K54))</f>
      </c>
      <c r="J26" s="563"/>
    </row>
    <row r="27" spans="1:10" ht="15">
      <c r="A27" s="122" t="s">
        <v>301</v>
      </c>
      <c r="B27" s="250" t="str">
        <f>UPPER('Plant Inspection'!$H$50)</f>
        <v>N</v>
      </c>
      <c r="H27" s="122" t="str">
        <f>IF(ISERR(LEFT(Menu!$B$9)),"",IF(OR(LEFT(Menu!$B$9,2)="SL",LEFT(Menu!$B$9,2)="BP",LEFT(Menu!$B$9,2)="BB"),"Shale &amp; Mud Balls","Shale"))</f>
        <v>Shale</v>
      </c>
      <c r="I27" s="563">
        <f>IF(ISERR(LEFT(Menu!$B$9)),"",IF(OR(LEFT(Menu!$B$9,2)="SL",LEFT(Menu!$B$9,2)="BP",LEFT(Menu!$B$9,2)="BB"),'Plant Inspection'!K55,'Plant Inspection'!K55))</f>
      </c>
      <c r="J27" s="563"/>
    </row>
    <row r="28" spans="2:10" ht="15">
      <c r="B28" s="125" t="s">
        <v>93</v>
      </c>
      <c r="D28" s="125" t="s">
        <v>207</v>
      </c>
      <c r="F28" s="125" t="s">
        <v>88</v>
      </c>
      <c r="H28" s="122" t="str">
        <f>IF(ISERR(LEFT(Menu!$B$9)),"",IF(OR(LEFT(Menu!$B$9,2)="SL",LEFT(Menu!$B$9,2)="BP",LEFT(Menu!$B$9,2)="BB"),"Clay, Dispersed","OFM"))</f>
        <v>OFM</v>
      </c>
      <c r="I28" s="563">
        <f>IF(ISERR(LEFT(Menu!$B$9)),"",IF(OR(LEFT(Menu!$B$9,2)="SL",LEFT(Menu!$B$9,2)="BP",LEFT(Menu!$B$9,2)="BB"),'Plant Inspection'!K56,'Plant Inspection'!K57))</f>
      </c>
      <c r="J28" s="563"/>
    </row>
    <row r="29" spans="1:10" ht="15">
      <c r="A29" s="126" t="s">
        <v>288</v>
      </c>
      <c r="B29" s="251">
        <f>'Plant Inspection'!B48</f>
        <v>0</v>
      </c>
      <c r="C29" s="251">
        <f>'Plant Inspection'!C48</f>
        <v>0</v>
      </c>
      <c r="D29" s="251">
        <f>'Plant Inspection'!D48</f>
        <v>0</v>
      </c>
      <c r="E29" s="249">
        <f>'Plant Inspection'!E48</f>
        <v>0</v>
      </c>
      <c r="F29" s="249">
        <f>IF('Plant Inspection'!F48="","",ROUND(TRUNC('Plant Inspection'!F48,3),1))</f>
      </c>
      <c r="H29" s="122" t="str">
        <f>IF(ISERR(LEFT(Menu!$B$9)),"",IF(OR(LEFT(Menu!$B$9,2)="SL",LEFT(Menu!$B$9,2)="BP",LEFT(Menu!$B$9,2)="BB"),"OFM","Total Deleterious"))</f>
        <v>Total Deleterious</v>
      </c>
      <c r="I29" s="563">
        <f>IF(ISERR(LEFT(Menu!$B$9)),"",IF(OR(LEFT(Menu!$B$9,2)="SL",LEFT(Menu!$B$9,2)="BP",LEFT(Menu!$B$9,2)="BB"),'Plant Inspection'!K57,'Plant Inspection'!K58))</f>
      </c>
      <c r="J29" s="563"/>
    </row>
    <row r="30" spans="1:10" ht="15">
      <c r="A30" s="126" t="s">
        <v>120</v>
      </c>
      <c r="B30" s="251">
        <f>'Plant Inspection'!B49</f>
        <v>0</v>
      </c>
      <c r="C30" s="251">
        <f>'Plant Inspection'!C49</f>
        <v>0</v>
      </c>
      <c r="D30" s="251">
        <f>'Plant Inspection'!D49</f>
        <v>0</v>
      </c>
      <c r="E30" s="249">
        <f>'Plant Inspection'!E49</f>
        <v>0</v>
      </c>
      <c r="F30" s="249">
        <f>IF('Plant Inspection'!F49="","",ROUND(TRUNC('Plant Inspection'!F49,3),1))</f>
      </c>
      <c r="H30" s="122">
        <f>IF(ISERR(LEFT(Menu!$B$9)),"",IF(OR(LEFT(Menu!$B$9,2)="SL",LEFT(Menu!$B$9,2)="BP",LEFT(Menu!$B$9,2)="BB"),"Total Deleterious",""))</f>
      </c>
      <c r="I30" s="563">
        <f>IF(ISERR(LEFT(Menu!$B$9)),"",IF(OR(LEFT(Menu!$B$9,2)="SL",LEFT(Menu!$B$9,2)="BP",LEFT(Menu!$B$9,2)="BB"),'Plant Inspection'!K58,""))</f>
      </c>
      <c r="J30" s="563"/>
    </row>
    <row r="31" spans="1:10" ht="15">
      <c r="A31" s="126" t="s">
        <v>122</v>
      </c>
      <c r="B31" s="251">
        <f>'Plant Inspection'!B50</f>
        <v>0</v>
      </c>
      <c r="C31" s="251">
        <f>'Plant Inspection'!C50</f>
        <v>0</v>
      </c>
      <c r="D31" s="251">
        <f>'Plant Inspection'!D50</f>
        <v>0</v>
      </c>
      <c r="E31" s="249">
        <f>'Plant Inspection'!E50</f>
        <v>0</v>
      </c>
      <c r="F31" s="249">
        <f>IF('Plant Inspection'!F50="","",ROUND(TRUNC('Plant Inspection'!F50,3),1))</f>
      </c>
      <c r="I31" s="564"/>
      <c r="J31" s="564"/>
    </row>
    <row r="32" spans="1:10" ht="15">
      <c r="A32" s="126" t="s">
        <v>125</v>
      </c>
      <c r="B32" s="251">
        <f>'Plant Inspection'!B51</f>
        <v>0</v>
      </c>
      <c r="C32" s="251">
        <f>'Plant Inspection'!C51</f>
        <v>0</v>
      </c>
      <c r="D32" s="251">
        <f>'Plant Inspection'!D51</f>
        <v>0</v>
      </c>
      <c r="E32" s="249">
        <f>'Plant Inspection'!E51</f>
        <v>0</v>
      </c>
      <c r="F32" s="249">
        <f>IF('Plant Inspection'!F51="","",ROUND(TRUNC('Plant Inspection'!F51,3),1))</f>
      </c>
      <c r="H32" s="122" t="s">
        <v>451</v>
      </c>
      <c r="I32" s="560">
        <f>'Plant Inspection'!$K$60</f>
      </c>
      <c r="J32" s="560"/>
    </row>
    <row r="33" spans="1:10" ht="15">
      <c r="A33" s="126" t="s">
        <v>128</v>
      </c>
      <c r="B33" s="251">
        <f>'Plant Inspection'!B52</f>
        <v>0</v>
      </c>
      <c r="C33" s="251">
        <f>'Plant Inspection'!C52</f>
        <v>0</v>
      </c>
      <c r="D33" s="251">
        <f>'Plant Inspection'!D52</f>
        <v>0</v>
      </c>
      <c r="E33" s="249">
        <f>'Plant Inspection'!E52</f>
        <v>0</v>
      </c>
      <c r="F33" s="249">
        <f>IF('Plant Inspection'!F52="","",ROUND(TRUNC('Plant Inspection'!F52,3),1))</f>
      </c>
      <c r="I33" s="564">
        <f>Menu!I$10</f>
        <v>0</v>
      </c>
      <c r="J33" s="564"/>
    </row>
    <row r="34" spans="1:10" ht="15">
      <c r="A34" s="126" t="s">
        <v>133</v>
      </c>
      <c r="B34" s="251">
        <f>'Plant Inspection'!B53</f>
        <v>0</v>
      </c>
      <c r="C34" s="251">
        <f>'Plant Inspection'!C53</f>
        <v>0</v>
      </c>
      <c r="D34" s="251">
        <f>'Plant Inspection'!D53</f>
        <v>0</v>
      </c>
      <c r="E34" s="249">
        <f>'Plant Inspection'!E53</f>
        <v>0</v>
      </c>
      <c r="F34" s="249">
        <f>IF('Plant Inspection'!F53="","",ROUND(TRUNC('Plant Inspection'!F53,3),1))</f>
      </c>
      <c r="I34" s="564">
        <f>Menu!I$10</f>
        <v>0</v>
      </c>
      <c r="J34" s="564"/>
    </row>
    <row r="35" spans="1:10" ht="15">
      <c r="A35" s="126" t="s">
        <v>135</v>
      </c>
      <c r="B35" s="251">
        <f>'Plant Inspection'!B54</f>
        <v>0</v>
      </c>
      <c r="C35" s="251">
        <f>'Plant Inspection'!C54</f>
        <v>0</v>
      </c>
      <c r="D35" s="251">
        <f>'Plant Inspection'!D54</f>
        <v>0</v>
      </c>
      <c r="E35" s="249">
        <f>'Plant Inspection'!E54</f>
        <v>0</v>
      </c>
      <c r="F35" s="249">
        <f>IF('Plant Inspection'!F54="","",ROUND(TRUNC('Plant Inspection'!F54,3),1))</f>
      </c>
      <c r="I35" s="564">
        <f>Menu!I$10</f>
        <v>0</v>
      </c>
      <c r="J35" s="564"/>
    </row>
    <row r="36" spans="1:10" ht="15">
      <c r="A36" s="126" t="s">
        <v>137</v>
      </c>
      <c r="B36" s="251">
        <f>'Plant Inspection'!B55</f>
        <v>0</v>
      </c>
      <c r="C36" s="251">
        <f>'Plant Inspection'!C55</f>
        <v>0</v>
      </c>
      <c r="D36" s="251">
        <f>'Plant Inspection'!D55</f>
        <v>0</v>
      </c>
      <c r="E36" s="249">
        <f>'Plant Inspection'!E55</f>
        <v>0</v>
      </c>
      <c r="F36" s="249">
        <f>IF('Plant Inspection'!F55="","",ROUND(TRUNC('Plant Inspection'!F55,3),1))</f>
      </c>
      <c r="I36" s="564">
        <f>Menu!I$10</f>
        <v>0</v>
      </c>
      <c r="J36" s="564"/>
    </row>
    <row r="37" spans="1:10" ht="15">
      <c r="A37" s="126" t="s">
        <v>140</v>
      </c>
      <c r="B37" s="251">
        <f>'Plant Inspection'!B56</f>
        <v>0</v>
      </c>
      <c r="C37" s="251">
        <f>'Plant Inspection'!C56</f>
        <v>0</v>
      </c>
      <c r="D37" s="251">
        <f>'Plant Inspection'!D56</f>
        <v>0</v>
      </c>
      <c r="E37" s="249">
        <f>'Plant Inspection'!E56</f>
        <v>0</v>
      </c>
      <c r="F37" s="249">
        <f>IF('Plant Inspection'!F56="","",ROUND(TRUNC('Plant Inspection'!F56,3),1))</f>
      </c>
      <c r="I37" s="564">
        <f>Menu!I$10</f>
        <v>0</v>
      </c>
      <c r="J37" s="564"/>
    </row>
    <row r="38" spans="1:10" ht="15">
      <c r="A38" s="126" t="s">
        <v>147</v>
      </c>
      <c r="B38" s="251">
        <f>'Plant Inspection'!B57</f>
        <v>0</v>
      </c>
      <c r="C38" s="251">
        <f>'Plant Inspection'!C57</f>
        <v>0</v>
      </c>
      <c r="D38" s="251">
        <f>'Plant Inspection'!D57</f>
        <v>0</v>
      </c>
      <c r="E38" s="249">
        <f>'Plant Inspection'!E57</f>
        <v>0</v>
      </c>
      <c r="F38" s="249">
        <f>IF('Plant Inspection'!F57="","",ROUND(TRUNC('Plant Inspection'!F57,3),1))</f>
      </c>
      <c r="I38" s="564">
        <f>Menu!I$10</f>
        <v>0</v>
      </c>
      <c r="J38" s="564"/>
    </row>
    <row r="39" spans="1:10" ht="15">
      <c r="A39" s="126" t="s">
        <v>157</v>
      </c>
      <c r="B39" s="251">
        <f>'Plant Inspection'!B58</f>
        <v>0</v>
      </c>
      <c r="C39" s="251">
        <f>'Plant Inspection'!C58</f>
        <v>0</v>
      </c>
      <c r="D39" s="251">
        <f>'Plant Inspection'!D58</f>
        <v>0</v>
      </c>
      <c r="E39" s="249">
        <f>'Plant Inspection'!E58</f>
        <v>0</v>
      </c>
      <c r="F39" s="249">
        <f>IF('Plant Inspection'!F58="","",ROUND(TRUNC('Plant Inspection'!F58,3),1))</f>
      </c>
      <c r="I39" s="564">
        <f>Menu!I$10</f>
        <v>0</v>
      </c>
      <c r="J39" s="564"/>
    </row>
    <row r="40" spans="1:10" ht="15">
      <c r="A40" s="126" t="s">
        <v>167</v>
      </c>
      <c r="B40" s="251">
        <f>'Plant Inspection'!B59</f>
        <v>0</v>
      </c>
      <c r="C40" s="251">
        <f>'Plant Inspection'!C59</f>
        <v>0</v>
      </c>
      <c r="D40" s="251">
        <f>'Plant Inspection'!D59</f>
        <v>0</v>
      </c>
      <c r="E40" s="249">
        <f>'Plant Inspection'!E59</f>
        <v>0</v>
      </c>
      <c r="F40" s="249">
        <f>IF('Plant Inspection'!F59="","",ROUND(TRUNC('Plant Inspection'!F59,3),1))</f>
      </c>
      <c r="I40" s="564">
        <f>Menu!I$10</f>
        <v>0</v>
      </c>
      <c r="J40" s="564"/>
    </row>
    <row r="42" spans="1:2" ht="15">
      <c r="A42" s="122" t="s">
        <v>209</v>
      </c>
      <c r="B42" s="252">
        <f>IF('Plant Inspection'!G$74&gt;0,'Plant Inspection'!G$74,IF(Properties!O$33=1,Properties!F$41,IF(Properties!O$34=1,Properties!G$41,IF(Properties!O$35=1,Properties!H$41,IF(Properties!O$36=1,Properties!I$41,IF(Properties!O$37=1,Properties!J$41,IF(Properties!O$38=1,Properties!K$41,IF(Properties!O$39=1,Properties!L$41,""))))))))</f>
      </c>
    </row>
    <row r="43" ht="15">
      <c r="B43" s="252">
        <f>IF('Plant Inspection'!G$75&gt;0,'Plant Inspection'!G$75,IF(Properties!O$34=2,Properties!G$41,IF(Properties!O$35=2,Properties!H$41,IF(Properties!O$36=2,Properties!I$41,IF(Properties!O$37=2,Properties!J$41,IF(Properties!O$38=2,Properties!K$41,IF(Properties!O$39=2,Properties!L$41,"")))))))</f>
      </c>
    </row>
    <row r="44" ht="15">
      <c r="B44" s="252">
        <f>IF('Plant Inspection'!G$76&gt;0,'Plant Inspection'!G$76,IF(Properties!O$35=3,Properties!H$41,IF(Properties!O$36=3,Properties!I$41,IF(Properties!O$37=3,Properties!J$41,IF(Properties!O$38=3,Properties!K$41,IF(Properties!O$39=3,Properties!L$41,""))))))</f>
      </c>
    </row>
    <row r="46" spans="1:2" ht="15">
      <c r="A46" s="122" t="s">
        <v>210</v>
      </c>
      <c r="B46" s="252">
        <f>IF('Plant Inspection'!T$44&gt;0,'Plant Inspection'!T$44,IF(Properties!S$50&gt;0,Properties!S$50,""))</f>
      </c>
    </row>
    <row r="47" ht="15">
      <c r="B47" s="252">
        <f>IF(Properties!S$51&gt;0,Properties!S$51,"")</f>
      </c>
    </row>
    <row r="48" ht="15">
      <c r="B48" s="252">
        <f>IF(Properties!S$52&gt;0,Properties!S$52,"")</f>
      </c>
    </row>
    <row r="49" ht="15"/>
    <row r="50" spans="1:2" ht="15">
      <c r="A50" s="122" t="s">
        <v>208</v>
      </c>
      <c r="B50" s="249">
        <f>IF('Plant Inspection'!C$85="","",'Plant Inspection'!C$85)</f>
      </c>
    </row>
    <row r="51" ht="15">
      <c r="B51" s="249">
        <f>IF('Plant Inspection'!A$86="","",'Plant Inspection'!A$86)</f>
      </c>
    </row>
    <row r="52" ht="15">
      <c r="B52" s="249">
        <f>IF('Plant Inspection'!A$87="","",'Plant Inspection'!A$87)</f>
      </c>
    </row>
    <row r="53" ht="15">
      <c r="B53" s="249">
        <f>IF('Plant Inspection'!A$88="","",'Plant Inspection'!A$88)</f>
      </c>
    </row>
    <row r="54" ht="15">
      <c r="B54" s="249">
        <f>IF('Plant Inspection'!A$89="","",'Plant Inspection'!A$89)</f>
      </c>
    </row>
    <row r="56" spans="1:10" ht="15">
      <c r="A56" s="122" t="s">
        <v>220</v>
      </c>
      <c r="B56" s="249" t="s">
        <v>299</v>
      </c>
      <c r="I56" s="561" t="str">
        <f>IF(ISERR(LEFT(Menu!$B$9)),"",IF(OR(LEFT(Menu!$B$9,2)="SL",LEFT(Menu!$B$9,2)="BP",LEFT(Menu!$B$9,2)="BB"),"SAA001CB","SAA001AB"))</f>
        <v>SAA001AB</v>
      </c>
      <c r="J56" s="561"/>
    </row>
    <row r="57" spans="1:10" ht="15">
      <c r="A57" s="122" t="s">
        <v>232</v>
      </c>
      <c r="B57" s="250"/>
      <c r="I57" s="561">
        <f>IF(AND(I56="SAA001AB",I63&lt;&gt;""),2,IF(AND(I56="SAA001CB",I64&lt;&gt;""),2,""))</f>
      </c>
      <c r="J57" s="561"/>
    </row>
    <row r="58" spans="1:10" ht="15">
      <c r="A58" s="122" t="s">
        <v>233</v>
      </c>
      <c r="B58" s="249" t="s">
        <v>234</v>
      </c>
      <c r="I58" s="561" t="s">
        <v>234</v>
      </c>
      <c r="J58" s="561"/>
    </row>
    <row r="59" ht="15">
      <c r="A59" s="122"/>
    </row>
    <row r="60" spans="1:10" ht="15">
      <c r="A60" s="122" t="s">
        <v>8</v>
      </c>
      <c r="B60" s="250"/>
      <c r="H60" s="122" t="s">
        <v>456</v>
      </c>
      <c r="I60" s="560"/>
      <c r="J60" s="560"/>
    </row>
    <row r="61" spans="1:10" ht="15">
      <c r="A61" s="122" t="s">
        <v>301</v>
      </c>
      <c r="B61" s="250"/>
      <c r="H61" s="122" t="str">
        <f>IF(ISERR(LEFT(Menu!$B$9)),"",IF(OR(LEFT(Menu!$B$9,2)="SL",LEFT(Menu!$B$9,2)="BP",LEFT(Menu!$B$9,2)="BB"),"Shale &amp; Mud Balls","Shale"))</f>
        <v>Shale</v>
      </c>
      <c r="I61" s="560"/>
      <c r="J61" s="560"/>
    </row>
    <row r="62" spans="2:10" ht="15">
      <c r="B62" s="125" t="s">
        <v>93</v>
      </c>
      <c r="D62" s="125" t="s">
        <v>207</v>
      </c>
      <c r="F62" s="125" t="s">
        <v>88</v>
      </c>
      <c r="H62" s="122" t="str">
        <f>IF(ISERR(LEFT(Menu!$B$9)),"",IF(OR(LEFT(Menu!$B$9,2)="SL",LEFT(Menu!$B$9,2)="BP",LEFT(Menu!$B$9,2)="BB"),"Clay, Dispersed","OFM"))</f>
        <v>OFM</v>
      </c>
      <c r="I62" s="560"/>
      <c r="J62" s="560"/>
    </row>
    <row r="63" spans="1:10" ht="15">
      <c r="A63" s="126" t="s">
        <v>288</v>
      </c>
      <c r="B63" s="251"/>
      <c r="C63" s="251"/>
      <c r="D63" s="251"/>
      <c r="E63" s="249"/>
      <c r="F63" s="249"/>
      <c r="H63" s="122" t="str">
        <f>IF(ISERR(LEFT(Menu!$B$9)),"",IF(OR(LEFT(Menu!$B$9,2)="SL",LEFT(Menu!$B$9,2)="BP",LEFT(Menu!$B$9,2)="BB"),"OFM","Total Deleterious"))</f>
        <v>Total Deleterious</v>
      </c>
      <c r="I63" s="560"/>
      <c r="J63" s="560"/>
    </row>
    <row r="64" spans="1:10" ht="15">
      <c r="A64" s="126" t="s">
        <v>120</v>
      </c>
      <c r="B64" s="251"/>
      <c r="C64" s="251"/>
      <c r="D64" s="251"/>
      <c r="E64" s="249"/>
      <c r="F64" s="249"/>
      <c r="H64" s="122">
        <f>IF(ISERR(LEFT(Menu!$B$9)),"",IF(OR(LEFT(Menu!$B$9,2)="SL",LEFT(Menu!$B$9,2)="BP",LEFT(Menu!$B$9,2)="BB"),"Total Deleterious",""))</f>
      </c>
      <c r="I64" s="560"/>
      <c r="J64" s="560"/>
    </row>
    <row r="65" spans="1:10" ht="15">
      <c r="A65" s="126" t="s">
        <v>122</v>
      </c>
      <c r="B65" s="251"/>
      <c r="C65" s="251"/>
      <c r="D65" s="251"/>
      <c r="E65" s="249"/>
      <c r="F65" s="249"/>
      <c r="I65" s="428"/>
      <c r="J65" s="428"/>
    </row>
    <row r="66" spans="1:10" ht="15">
      <c r="A66" s="126" t="s">
        <v>125</v>
      </c>
      <c r="B66" s="251"/>
      <c r="C66" s="251"/>
      <c r="D66" s="251"/>
      <c r="E66" s="249"/>
      <c r="F66" s="249"/>
      <c r="H66" s="122" t="s">
        <v>451</v>
      </c>
      <c r="I66" s="560"/>
      <c r="J66" s="560"/>
    </row>
    <row r="67" spans="1:6" ht="15">
      <c r="A67" s="126" t="s">
        <v>128</v>
      </c>
      <c r="B67" s="251"/>
      <c r="C67" s="251"/>
      <c r="D67" s="251"/>
      <c r="E67" s="249"/>
      <c r="F67" s="249"/>
    </row>
    <row r="68" spans="1:6" ht="15">
      <c r="A68" s="126" t="s">
        <v>133</v>
      </c>
      <c r="B68" s="251"/>
      <c r="C68" s="251"/>
      <c r="D68" s="251"/>
      <c r="E68" s="249"/>
      <c r="F68" s="249"/>
    </row>
    <row r="69" spans="1:6" ht="15">
      <c r="A69" s="126" t="s">
        <v>135</v>
      </c>
      <c r="B69" s="251"/>
      <c r="C69" s="251"/>
      <c r="D69" s="251"/>
      <c r="E69" s="249"/>
      <c r="F69" s="249"/>
    </row>
    <row r="70" spans="1:6" ht="15">
      <c r="A70" s="126" t="s">
        <v>137</v>
      </c>
      <c r="B70" s="251"/>
      <c r="C70" s="251"/>
      <c r="D70" s="251"/>
      <c r="E70" s="249"/>
      <c r="F70" s="249"/>
    </row>
    <row r="71" spans="1:6" ht="15">
      <c r="A71" s="126" t="s">
        <v>140</v>
      </c>
      <c r="B71" s="251"/>
      <c r="C71" s="251"/>
      <c r="D71" s="251"/>
      <c r="E71" s="249"/>
      <c r="F71" s="249"/>
    </row>
    <row r="72" spans="1:6" ht="15">
      <c r="A72" s="126" t="s">
        <v>147</v>
      </c>
      <c r="B72" s="251"/>
      <c r="C72" s="251"/>
      <c r="D72" s="251"/>
      <c r="E72" s="249"/>
      <c r="F72" s="249"/>
    </row>
    <row r="73" spans="1:6" ht="15">
      <c r="A73" s="126" t="s">
        <v>157</v>
      </c>
      <c r="B73" s="251"/>
      <c r="C73" s="251"/>
      <c r="D73" s="251"/>
      <c r="E73" s="249"/>
      <c r="F73" s="249"/>
    </row>
    <row r="74" spans="1:6" ht="15">
      <c r="A74" s="126" t="s">
        <v>167</v>
      </c>
      <c r="B74" s="251"/>
      <c r="C74" s="251"/>
      <c r="D74" s="251"/>
      <c r="E74" s="249"/>
      <c r="F74" s="249"/>
    </row>
    <row r="76" spans="1:2" ht="15">
      <c r="A76" s="122" t="s">
        <v>209</v>
      </c>
      <c r="B76" s="252"/>
    </row>
    <row r="77" ht="15">
      <c r="B77" s="252"/>
    </row>
    <row r="78" ht="15">
      <c r="B78" s="252"/>
    </row>
    <row r="80" spans="1:2" ht="15">
      <c r="A80" s="122" t="s">
        <v>210</v>
      </c>
      <c r="B80" s="252"/>
    </row>
    <row r="81" ht="15">
      <c r="B81" s="252"/>
    </row>
    <row r="82" ht="15">
      <c r="B82" s="252"/>
    </row>
    <row r="84" spans="1:2" ht="15">
      <c r="A84" s="122" t="s">
        <v>208</v>
      </c>
      <c r="B84" s="249"/>
    </row>
    <row r="85" ht="15">
      <c r="B85" s="249"/>
    </row>
    <row r="86" ht="15">
      <c r="B86" s="249"/>
    </row>
    <row r="87" ht="15">
      <c r="B87" s="249"/>
    </row>
    <row r="88" ht="15">
      <c r="B88" s="249"/>
    </row>
    <row r="89" spans="1:2" ht="15">
      <c r="A89" s="122"/>
      <c r="B89" s="124"/>
    </row>
    <row r="90" spans="1:10" ht="15">
      <c r="A90" s="122" t="s">
        <v>220</v>
      </c>
      <c r="B90" s="249" t="s">
        <v>299</v>
      </c>
      <c r="I90" s="561" t="str">
        <f>IF(ISERR(LEFT(Menu!$B$9)),"",IF(OR(LEFT(Menu!$B$9,2)="SL",LEFT(Menu!$B$9,2)="BP",LEFT(Menu!$B$9,2)="BB"),"SAA001CB","SAA001AB"))</f>
        <v>SAA001AB</v>
      </c>
      <c r="J90" s="561"/>
    </row>
    <row r="91" spans="1:10" ht="15">
      <c r="A91" s="122" t="s">
        <v>232</v>
      </c>
      <c r="B91" s="250"/>
      <c r="I91" s="561">
        <f>IF(AND(I90="SAA001AB",I97&lt;&gt;""),3,IF(AND(I90="SAA001CB",I98&lt;&gt;""),3,""))</f>
      </c>
      <c r="J91" s="561"/>
    </row>
    <row r="92" spans="1:10" ht="15">
      <c r="A92" s="122" t="s">
        <v>233</v>
      </c>
      <c r="B92" s="249" t="s">
        <v>234</v>
      </c>
      <c r="I92" s="561" t="s">
        <v>234</v>
      </c>
      <c r="J92" s="561"/>
    </row>
    <row r="93" ht="15">
      <c r="A93" s="122"/>
    </row>
    <row r="94" spans="1:10" ht="15">
      <c r="A94" s="122" t="s">
        <v>8</v>
      </c>
      <c r="B94" s="250"/>
      <c r="H94" s="122" t="s">
        <v>456</v>
      </c>
      <c r="I94" s="560"/>
      <c r="J94" s="560"/>
    </row>
    <row r="95" spans="1:10" ht="15">
      <c r="A95" s="122" t="s">
        <v>301</v>
      </c>
      <c r="B95" s="250"/>
      <c r="H95" s="122" t="str">
        <f>IF(ISERR(LEFT(Menu!$B$9)),"",IF(OR(LEFT(Menu!$B$9,2)="SL",LEFT(Menu!$B$9,2)="BP",LEFT(Menu!$B$9,2)="BB"),"Shale &amp; Mud Balls","Shale"))</f>
        <v>Shale</v>
      </c>
      <c r="I95" s="560"/>
      <c r="J95" s="560"/>
    </row>
    <row r="96" spans="2:10" ht="15">
      <c r="B96" s="125" t="s">
        <v>93</v>
      </c>
      <c r="D96" s="125" t="s">
        <v>207</v>
      </c>
      <c r="F96" s="125" t="s">
        <v>88</v>
      </c>
      <c r="H96" s="122" t="str">
        <f>IF(ISERR(LEFT(Menu!$B$9)),"",IF(OR(LEFT(Menu!$B$9,2)="SL",LEFT(Menu!$B$9,2)="BP",LEFT(Menu!$B$9,2)="BB"),"Clay, Dispersed","OFM"))</f>
        <v>OFM</v>
      </c>
      <c r="I96" s="560"/>
      <c r="J96" s="560"/>
    </row>
    <row r="97" spans="1:10" ht="15">
      <c r="A97" s="126" t="s">
        <v>288</v>
      </c>
      <c r="B97" s="251"/>
      <c r="C97" s="251"/>
      <c r="D97" s="251"/>
      <c r="E97" s="249"/>
      <c r="F97" s="249"/>
      <c r="H97" s="122" t="str">
        <f>IF(ISERR(LEFT(Menu!$B$9)),"",IF(OR(LEFT(Menu!$B$9,2)="SL",LEFT(Menu!$B$9,2)="BP",LEFT(Menu!$B$9,2)="BB"),"OFM","Total Deleterious"))</f>
        <v>Total Deleterious</v>
      </c>
      <c r="I97" s="560"/>
      <c r="J97" s="560"/>
    </row>
    <row r="98" spans="1:10" ht="15">
      <c r="A98" s="126" t="s">
        <v>120</v>
      </c>
      <c r="B98" s="251"/>
      <c r="C98" s="251"/>
      <c r="D98" s="251"/>
      <c r="E98" s="249"/>
      <c r="F98" s="249"/>
      <c r="H98" s="122">
        <f>IF(ISERR(LEFT(Menu!$B$9)),"",IF(OR(LEFT(Menu!$B$9,2)="SL",LEFT(Menu!$B$9,2)="BP",LEFT(Menu!$B$9,2)="BB"),"Total Deleterious",""))</f>
      </c>
      <c r="I98" s="560"/>
      <c r="J98" s="560"/>
    </row>
    <row r="99" spans="1:10" ht="15">
      <c r="A99" s="126" t="s">
        <v>122</v>
      </c>
      <c r="B99" s="251"/>
      <c r="C99" s="251"/>
      <c r="D99" s="251"/>
      <c r="E99" s="249"/>
      <c r="F99" s="249"/>
      <c r="I99" s="428"/>
      <c r="J99" s="428"/>
    </row>
    <row r="100" spans="1:10" ht="15">
      <c r="A100" s="126" t="s">
        <v>125</v>
      </c>
      <c r="B100" s="251"/>
      <c r="C100" s="251"/>
      <c r="D100" s="251"/>
      <c r="E100" s="249"/>
      <c r="F100" s="249"/>
      <c r="H100" s="122" t="s">
        <v>451</v>
      </c>
      <c r="I100" s="560"/>
      <c r="J100" s="560"/>
    </row>
    <row r="101" spans="1:6" ht="15">
      <c r="A101" s="126" t="s">
        <v>128</v>
      </c>
      <c r="B101" s="251"/>
      <c r="C101" s="251"/>
      <c r="D101" s="251"/>
      <c r="E101" s="249"/>
      <c r="F101" s="249"/>
    </row>
    <row r="102" spans="1:6" ht="15">
      <c r="A102" s="126" t="s">
        <v>133</v>
      </c>
      <c r="B102" s="251"/>
      <c r="C102" s="251"/>
      <c r="D102" s="251"/>
      <c r="E102" s="249"/>
      <c r="F102" s="249"/>
    </row>
    <row r="103" spans="1:6" ht="15">
      <c r="A103" s="126" t="s">
        <v>135</v>
      </c>
      <c r="B103" s="251"/>
      <c r="C103" s="251"/>
      <c r="D103" s="251"/>
      <c r="E103" s="249"/>
      <c r="F103" s="249"/>
    </row>
    <row r="104" spans="1:6" ht="15">
      <c r="A104" s="126" t="s">
        <v>137</v>
      </c>
      <c r="B104" s="251"/>
      <c r="C104" s="251"/>
      <c r="D104" s="251"/>
      <c r="E104" s="249"/>
      <c r="F104" s="249"/>
    </row>
    <row r="105" spans="1:6" ht="15">
      <c r="A105" s="126" t="s">
        <v>140</v>
      </c>
      <c r="B105" s="251"/>
      <c r="C105" s="251"/>
      <c r="D105" s="251"/>
      <c r="E105" s="249"/>
      <c r="F105" s="249"/>
    </row>
    <row r="106" spans="1:6" ht="15">
      <c r="A106" s="126" t="s">
        <v>147</v>
      </c>
      <c r="B106" s="251"/>
      <c r="C106" s="251"/>
      <c r="D106" s="251"/>
      <c r="E106" s="249"/>
      <c r="F106" s="249"/>
    </row>
    <row r="107" spans="1:6" ht="15">
      <c r="A107" s="126" t="s">
        <v>157</v>
      </c>
      <c r="B107" s="251"/>
      <c r="C107" s="251"/>
      <c r="D107" s="251"/>
      <c r="E107" s="249"/>
      <c r="F107" s="249"/>
    </row>
    <row r="108" spans="1:6" ht="15">
      <c r="A108" s="126" t="s">
        <v>167</v>
      </c>
      <c r="B108" s="251"/>
      <c r="C108" s="251"/>
      <c r="D108" s="251"/>
      <c r="E108" s="249"/>
      <c r="F108" s="249"/>
    </row>
    <row r="110" spans="1:2" ht="15">
      <c r="A110" s="122" t="s">
        <v>209</v>
      </c>
      <c r="B110" s="252"/>
    </row>
    <row r="111" ht="15">
      <c r="B111" s="252"/>
    </row>
    <row r="112" ht="15">
      <c r="B112" s="252"/>
    </row>
    <row r="114" spans="1:2" ht="15">
      <c r="A114" s="122" t="s">
        <v>210</v>
      </c>
      <c r="B114" s="252"/>
    </row>
    <row r="115" ht="15">
      <c r="B115" s="252"/>
    </row>
    <row r="116" ht="15">
      <c r="B116" s="252"/>
    </row>
    <row r="118" spans="1:2" ht="15">
      <c r="A118" s="122" t="s">
        <v>208</v>
      </c>
      <c r="B118" s="249"/>
    </row>
    <row r="119" ht="15">
      <c r="B119" s="249"/>
    </row>
    <row r="120" ht="15">
      <c r="B120" s="249"/>
    </row>
    <row r="121" ht="15">
      <c r="B121" s="249"/>
    </row>
    <row r="122" ht="15">
      <c r="B122" s="249"/>
    </row>
    <row r="123" ht="15">
      <c r="A123" s="122"/>
    </row>
    <row r="124" spans="1:10" ht="15">
      <c r="A124" s="122" t="s">
        <v>220</v>
      </c>
      <c r="B124" s="249" t="s">
        <v>299</v>
      </c>
      <c r="I124" s="561" t="str">
        <f>IF(ISERR(LEFT(Menu!$B$9)),"",IF(OR(LEFT(Menu!$B$9,2)="SL",LEFT(Menu!$B$9,2)="BP",LEFT(Menu!$B$9,2)="BB"),"SAA001CB","SAA001AB"))</f>
        <v>SAA001AB</v>
      </c>
      <c r="J124" s="561"/>
    </row>
    <row r="125" spans="1:10" ht="15">
      <c r="A125" s="122" t="s">
        <v>232</v>
      </c>
      <c r="B125" s="250"/>
      <c r="I125" s="561">
        <f>IF(AND(I124="SAA001AB",I131&lt;&gt;""),4,IF(AND(I124="SAA001CB",I132&lt;&gt;""),4,""))</f>
      </c>
      <c r="J125" s="561"/>
    </row>
    <row r="126" spans="1:10" ht="15">
      <c r="A126" s="122" t="s">
        <v>233</v>
      </c>
      <c r="B126" s="249" t="s">
        <v>234</v>
      </c>
      <c r="I126" s="561" t="s">
        <v>234</v>
      </c>
      <c r="J126" s="561"/>
    </row>
    <row r="127" ht="15">
      <c r="A127" s="122"/>
    </row>
    <row r="128" spans="1:10" ht="15">
      <c r="A128" s="122" t="s">
        <v>8</v>
      </c>
      <c r="B128" s="250"/>
      <c r="H128" s="122" t="s">
        <v>456</v>
      </c>
      <c r="I128" s="560"/>
      <c r="J128" s="560"/>
    </row>
    <row r="129" spans="1:10" ht="15">
      <c r="A129" s="122" t="s">
        <v>301</v>
      </c>
      <c r="B129" s="250"/>
      <c r="H129" s="122" t="str">
        <f>IF(ISERR(LEFT(Menu!$B$9)),"",IF(OR(LEFT(Menu!$B$9,2)="SL",LEFT(Menu!$B$9,2)="BP",LEFT(Menu!$B$9,2)="BB"),"Shale &amp; Mud Balls","Shale"))</f>
        <v>Shale</v>
      </c>
      <c r="I129" s="560"/>
      <c r="J129" s="560"/>
    </row>
    <row r="130" spans="2:10" ht="15">
      <c r="B130" s="125" t="s">
        <v>93</v>
      </c>
      <c r="D130" s="125" t="s">
        <v>207</v>
      </c>
      <c r="F130" s="125" t="s">
        <v>88</v>
      </c>
      <c r="H130" s="122" t="str">
        <f>IF(ISERR(LEFT(Menu!$B$9)),"",IF(OR(LEFT(Menu!$B$9,2)="SL",LEFT(Menu!$B$9,2)="BP",LEFT(Menu!$B$9,2)="BB"),"Clay, Dispersed","OFM"))</f>
        <v>OFM</v>
      </c>
      <c r="I130" s="560"/>
      <c r="J130" s="560"/>
    </row>
    <row r="131" spans="1:10" ht="15">
      <c r="A131" s="126" t="s">
        <v>288</v>
      </c>
      <c r="B131" s="251"/>
      <c r="C131" s="251"/>
      <c r="D131" s="251"/>
      <c r="E131" s="249"/>
      <c r="F131" s="249"/>
      <c r="H131" s="122" t="str">
        <f>IF(ISERR(LEFT(Menu!$B$9)),"",IF(OR(LEFT(Menu!$B$9,2)="SL",LEFT(Menu!$B$9,2)="BP",LEFT(Menu!$B$9,2)="BB"),"OFM","Total Deleterious"))</f>
        <v>Total Deleterious</v>
      </c>
      <c r="I131" s="560"/>
      <c r="J131" s="560"/>
    </row>
    <row r="132" spans="1:10" ht="15">
      <c r="A132" s="126" t="s">
        <v>120</v>
      </c>
      <c r="B132" s="251"/>
      <c r="C132" s="251"/>
      <c r="D132" s="251"/>
      <c r="E132" s="249"/>
      <c r="F132" s="249"/>
      <c r="H132" s="122">
        <f>IF(ISERR(LEFT(Menu!$B$9)),"",IF(OR(LEFT(Menu!$B$9,2)="SL",LEFT(Menu!$B$9,2)="BP",LEFT(Menu!$B$9,2)="BB"),"Total Deleterious",""))</f>
      </c>
      <c r="I132" s="560"/>
      <c r="J132" s="560"/>
    </row>
    <row r="133" spans="1:10" ht="15">
      <c r="A133" s="126" t="s">
        <v>122</v>
      </c>
      <c r="B133" s="251"/>
      <c r="C133" s="251"/>
      <c r="D133" s="251"/>
      <c r="E133" s="249"/>
      <c r="F133" s="249"/>
      <c r="I133" s="564"/>
      <c r="J133" s="564"/>
    </row>
    <row r="134" spans="1:10" ht="15">
      <c r="A134" s="126" t="s">
        <v>125</v>
      </c>
      <c r="B134" s="251"/>
      <c r="C134" s="251"/>
      <c r="D134" s="251"/>
      <c r="E134" s="249"/>
      <c r="F134" s="249"/>
      <c r="H134" s="122" t="s">
        <v>451</v>
      </c>
      <c r="I134" s="560"/>
      <c r="J134" s="560"/>
    </row>
    <row r="135" spans="1:6" ht="15">
      <c r="A135" s="126" t="s">
        <v>128</v>
      </c>
      <c r="B135" s="251"/>
      <c r="C135" s="251"/>
      <c r="D135" s="251"/>
      <c r="E135" s="249"/>
      <c r="F135" s="249"/>
    </row>
    <row r="136" spans="1:6" ht="15">
      <c r="A136" s="126" t="s">
        <v>133</v>
      </c>
      <c r="B136" s="251"/>
      <c r="C136" s="251"/>
      <c r="D136" s="251"/>
      <c r="E136" s="249"/>
      <c r="F136" s="249"/>
    </row>
    <row r="137" spans="1:6" ht="15">
      <c r="A137" s="126" t="s">
        <v>135</v>
      </c>
      <c r="B137" s="251"/>
      <c r="C137" s="251"/>
      <c r="D137" s="251"/>
      <c r="E137" s="249"/>
      <c r="F137" s="249"/>
    </row>
    <row r="138" spans="1:6" ht="15">
      <c r="A138" s="126" t="s">
        <v>137</v>
      </c>
      <c r="B138" s="251"/>
      <c r="C138" s="251"/>
      <c r="D138" s="251"/>
      <c r="E138" s="249"/>
      <c r="F138" s="249"/>
    </row>
    <row r="139" spans="1:6" ht="15">
      <c r="A139" s="126" t="s">
        <v>140</v>
      </c>
      <c r="B139" s="251"/>
      <c r="C139" s="251"/>
      <c r="D139" s="251"/>
      <c r="E139" s="249"/>
      <c r="F139" s="249"/>
    </row>
    <row r="140" spans="1:6" ht="15">
      <c r="A140" s="126" t="s">
        <v>147</v>
      </c>
      <c r="B140" s="251"/>
      <c r="C140" s="251"/>
      <c r="D140" s="251"/>
      <c r="E140" s="249"/>
      <c r="F140" s="249"/>
    </row>
    <row r="141" spans="1:6" ht="15">
      <c r="A141" s="126" t="s">
        <v>157</v>
      </c>
      <c r="B141" s="251"/>
      <c r="C141" s="251"/>
      <c r="D141" s="251"/>
      <c r="E141" s="249"/>
      <c r="F141" s="249"/>
    </row>
    <row r="142" spans="1:6" ht="15">
      <c r="A142" s="126" t="s">
        <v>167</v>
      </c>
      <c r="B142" s="251"/>
      <c r="C142" s="251"/>
      <c r="D142" s="251"/>
      <c r="E142" s="249"/>
      <c r="F142" s="249"/>
    </row>
    <row r="144" spans="1:2" ht="15">
      <c r="A144" s="122" t="s">
        <v>209</v>
      </c>
      <c r="B144" s="252"/>
    </row>
    <row r="145" ht="15">
      <c r="B145" s="252"/>
    </row>
    <row r="146" ht="15">
      <c r="B146" s="252"/>
    </row>
    <row r="148" spans="1:2" ht="15">
      <c r="A148" s="122" t="s">
        <v>210</v>
      </c>
      <c r="B148" s="252"/>
    </row>
    <row r="149" ht="15">
      <c r="B149" s="252"/>
    </row>
    <row r="150" ht="15">
      <c r="B150" s="252"/>
    </row>
    <row r="152" spans="1:2" ht="15">
      <c r="A152" s="122" t="s">
        <v>208</v>
      </c>
      <c r="B152" s="249"/>
    </row>
    <row r="153" ht="15">
      <c r="B153" s="249"/>
    </row>
    <row r="154" ht="15">
      <c r="B154" s="249"/>
    </row>
    <row r="155" ht="15">
      <c r="B155" s="249"/>
    </row>
    <row r="156" ht="15">
      <c r="B156" s="249"/>
    </row>
  </sheetData>
  <sheetProtection sheet="1" selectLockedCells="1"/>
  <mergeCells count="47">
    <mergeCell ref="I125:J125"/>
    <mergeCell ref="I126:J126"/>
    <mergeCell ref="I128:J128"/>
    <mergeCell ref="I129:J129"/>
    <mergeCell ref="I134:J134"/>
    <mergeCell ref="I130:J130"/>
    <mergeCell ref="I131:J131"/>
    <mergeCell ref="I132:J132"/>
    <mergeCell ref="I133:J133"/>
    <mergeCell ref="I95:J95"/>
    <mergeCell ref="I96:J96"/>
    <mergeCell ref="I97:J97"/>
    <mergeCell ref="I98:J98"/>
    <mergeCell ref="I100:J100"/>
    <mergeCell ref="I124:J124"/>
    <mergeCell ref="I36:J36"/>
    <mergeCell ref="I37:J37"/>
    <mergeCell ref="I38:J38"/>
    <mergeCell ref="I39:J39"/>
    <mergeCell ref="I40:J40"/>
    <mergeCell ref="I58:J58"/>
    <mergeCell ref="I57:J57"/>
    <mergeCell ref="I56:J56"/>
    <mergeCell ref="I30:J30"/>
    <mergeCell ref="I31:J31"/>
    <mergeCell ref="I32:J32"/>
    <mergeCell ref="I33:J33"/>
    <mergeCell ref="I34:J34"/>
    <mergeCell ref="I35:J35"/>
    <mergeCell ref="I92:J92"/>
    <mergeCell ref="I94:J94"/>
    <mergeCell ref="A1:D1"/>
    <mergeCell ref="I22:J22"/>
    <mergeCell ref="I23:J23"/>
    <mergeCell ref="I24:J24"/>
    <mergeCell ref="I26:J26"/>
    <mergeCell ref="I27:J27"/>
    <mergeCell ref="I28:J28"/>
    <mergeCell ref="I29:J29"/>
    <mergeCell ref="I60:J60"/>
    <mergeCell ref="I63:J63"/>
    <mergeCell ref="I64:J64"/>
    <mergeCell ref="I66:J66"/>
    <mergeCell ref="I90:J90"/>
    <mergeCell ref="I91:J91"/>
    <mergeCell ref="I61:J61"/>
    <mergeCell ref="I62:J62"/>
  </mergeCells>
  <printOptions/>
  <pageMargins left="0.75" right="0.75" top="0.38" bottom="0.8" header="0.25" footer="0.3"/>
  <pageSetup fitToHeight="0" fitToWidth="1" horizontalDpi="600" verticalDpi="600" orientation="portrait" scale="61" r:id="rId2"/>
  <headerFooter alignWithMargins="0">
    <oddHeader>&amp;RAPIW 5.01 5/1/2014</oddHeader>
  </headerFooter>
  <rowBreaks count="2" manualBreakCount="2">
    <brk id="88"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Construction and Materials</Manager>
  <Company>Missouri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Asphalt Inspector Worksheet 4.50</dc:title>
  <dc:subject>Asphalt Inspection Data File</dc:subject>
  <dc:creator>Materials Field Office</dc:creator>
  <cp:keywords>Asphalt, Inspection, Superpave</cp:keywords>
  <dc:description>To generate random numbers and inspector's plant report.  Calculates volumetrics from inspector's raw data and prepares data for automated transfer to SiteManager. (2004 Specs) QA/QC  Added Warm Mix 03/01/10
Error Checking 09/23/10
Gradation comparison error corrected.
New District Designations and Core gravities for CoreLok and Permeability 12/22/11</dc:description>
  <cp:lastModifiedBy>Keith Smith</cp:lastModifiedBy>
  <cp:lastPrinted>2011-12-13T18:58:25Z</cp:lastPrinted>
  <dcterms:created xsi:type="dcterms:W3CDTF">2001-06-04T12:57:27Z</dcterms:created>
  <dcterms:modified xsi:type="dcterms:W3CDTF">2014-06-03T12:26:50Z</dcterms:modified>
  <cp:category>APIW 4.50</cp:category>
  <cp:version/>
  <cp:contentType/>
  <cp:contentStatus/>
</cp:coreProperties>
</file>