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15360" windowHeight="9135" activeTab="0"/>
  </bookViews>
  <sheets>
    <sheet name="Input" sheetId="1" r:id="rId1"/>
    <sheet name="Set_Chart" sheetId="2" r:id="rId2"/>
    <sheet name="Data" sheetId="3" r:id="rId3"/>
  </sheets>
  <definedNames>
    <definedName name="Ham_Eff">'Input'!$E$25</definedName>
    <definedName name="Ham_Wt">'Input'!$E$24</definedName>
    <definedName name="P">'Input'!$E$30</definedName>
    <definedName name="_xlnm.Print_Area" localSheetId="2">'Data'!$A$1:$Y$33</definedName>
    <definedName name="_xlnm.Print_Area" localSheetId="0">'Input'!$A$1:$J$31</definedName>
  </definedNames>
  <calcPr fullCalcOnLoad="1"/>
</workbook>
</file>

<file path=xl/sharedStrings.xml><?xml version="1.0" encoding="utf-8"?>
<sst xmlns="http://schemas.openxmlformats.org/spreadsheetml/2006/main" count="36" uniqueCount="34">
  <si>
    <t>lbs.</t>
  </si>
  <si>
    <t>Hammer Efficiency =</t>
  </si>
  <si>
    <t>%</t>
  </si>
  <si>
    <t>Gates Equation</t>
  </si>
  <si>
    <t>Stroke (ft.)</t>
  </si>
  <si>
    <t>Design Bearing =</t>
  </si>
  <si>
    <t>tons</t>
  </si>
  <si>
    <t>Nominal Axial Compressive Resistance =</t>
  </si>
  <si>
    <t>P =</t>
  </si>
  <si>
    <t>Factor for Design Bearing =</t>
  </si>
  <si>
    <t>kips</t>
  </si>
  <si>
    <t>N</t>
  </si>
  <si>
    <t>Ram Weight =</t>
  </si>
  <si>
    <t>INPUT</t>
  </si>
  <si>
    <t>DEFAULT</t>
  </si>
  <si>
    <t>Input Required Pile Capacity As Shown On Plans</t>
  </si>
  <si>
    <t>Input Hammer Properties</t>
  </si>
  <si>
    <t>Set</t>
  </si>
  <si>
    <t>Data for Given Pile Capacity and Stroke</t>
  </si>
  <si>
    <t>in./10 blows</t>
  </si>
  <si>
    <t>blows/in.</t>
  </si>
  <si>
    <t>Data Table</t>
  </si>
  <si>
    <t>Typ. Range (3300-6600 lbs.)</t>
  </si>
  <si>
    <t>Pile Driving Set Calculator</t>
  </si>
  <si>
    <t>See Sec 702.3.1 for efficiency used.</t>
  </si>
  <si>
    <t>N (blows/in.) =</t>
  </si>
  <si>
    <t>Energy (ft.-lbs.) =</t>
  </si>
  <si>
    <t>--&gt; Cells shaded in yellow require input, cells shaded in blue are default values.</t>
  </si>
  <si>
    <t>Min. Energy (ft.-lbs.) =</t>
  </si>
  <si>
    <t>Min. Stroke (ft.)=</t>
  </si>
  <si>
    <t>Pile Batter =</t>
  </si>
  <si>
    <t>in./12 in.</t>
  </si>
  <si>
    <t>Set (in.)/10 Blows =</t>
  </si>
  <si>
    <t>Data for Minimum Hammer Energy Line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</si>
</sst>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quot;Yes&quot;;&quot;Yes&quot;;&quot;No&quot;"/>
    <numFmt numFmtId="169" formatCode="&quot;True&quot;;&quot;True&quot;;&quot;False&quot;"/>
    <numFmt numFmtId="170" formatCode="&quot;On&quot;;&quot;On&quot;;&quot;Off&quot;"/>
  </numFmts>
  <fonts count="14">
    <font>
      <sz val="10"/>
      <name val="Arial"/>
      <family val="0"/>
    </font>
    <font>
      <b/>
      <sz val="10"/>
      <name val="Arial"/>
      <family val="2"/>
    </font>
    <font>
      <b/>
      <sz val="12"/>
      <name val="Arial"/>
      <family val="2"/>
    </font>
    <font>
      <b/>
      <u val="single"/>
      <sz val="10"/>
      <name val="Arial"/>
      <family val="2"/>
    </font>
    <font>
      <b/>
      <u val="single"/>
      <sz val="12"/>
      <name val="Arial"/>
      <family val="2"/>
    </font>
    <font>
      <u val="single"/>
      <sz val="10"/>
      <color indexed="12"/>
      <name val="Arial"/>
      <family val="0"/>
    </font>
    <font>
      <u val="single"/>
      <sz val="10"/>
      <color indexed="36"/>
      <name val="Arial"/>
      <family val="0"/>
    </font>
    <font>
      <b/>
      <u val="single"/>
      <sz val="16"/>
      <name val="Arial"/>
      <family val="2"/>
    </font>
    <font>
      <b/>
      <u val="single"/>
      <sz val="16"/>
      <name val="Bookman"/>
      <family val="1"/>
    </font>
    <font>
      <b/>
      <sz val="12"/>
      <name val="Bookman"/>
      <family val="1"/>
    </font>
    <font>
      <sz val="10"/>
      <color indexed="12"/>
      <name val="Arial"/>
      <family val="2"/>
    </font>
    <font>
      <sz val="10"/>
      <color indexed="22"/>
      <name val="Arial"/>
      <family val="2"/>
    </font>
    <font>
      <b/>
      <sz val="10"/>
      <color indexed="10"/>
      <name val="Arial"/>
      <family val="2"/>
    </font>
    <font>
      <i/>
      <sz val="10"/>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4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thin"/>
      <bottom style="mediu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medium"/>
      <top>
        <color indexed="63"/>
      </top>
      <bottom style="medium"/>
    </border>
    <border>
      <left style="medium"/>
      <right style="thin"/>
      <top style="medium"/>
      <bottom>
        <color indexed="63"/>
      </bottom>
    </border>
    <border>
      <left>
        <color indexed="63"/>
      </left>
      <right>
        <color indexed="63"/>
      </right>
      <top style="medium"/>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double"/>
    </border>
    <border>
      <left>
        <color indexed="63"/>
      </left>
      <right style="thin"/>
      <top>
        <color indexed="63"/>
      </top>
      <bottom style="thin"/>
    </border>
    <border>
      <left style="thin"/>
      <right style="double"/>
      <top style="medium"/>
      <bottom>
        <color indexed="63"/>
      </bottom>
    </border>
    <border>
      <left style="thin"/>
      <right style="double"/>
      <top>
        <color indexed="63"/>
      </top>
      <bottom style="double"/>
    </border>
    <border>
      <left>
        <color indexed="63"/>
      </left>
      <right style="medium"/>
      <top style="thin"/>
      <bottom style="thin"/>
    </border>
    <border>
      <left style="medium"/>
      <right>
        <color indexed="63"/>
      </right>
      <top style="medium"/>
      <bottom>
        <color indexed="63"/>
      </bottom>
    </border>
    <border>
      <left style="thin"/>
      <right style="medium"/>
      <top style="thin"/>
      <bottom style="medium"/>
    </border>
    <border>
      <left style="thin"/>
      <right>
        <color indexed="63"/>
      </right>
      <top style="thin"/>
      <bottom style="medium"/>
    </border>
    <border>
      <left>
        <color indexed="63"/>
      </left>
      <right style="medium"/>
      <top style="thin"/>
      <bottom style="medium"/>
    </border>
    <border>
      <left style="thin"/>
      <right style="double"/>
      <top style="thin"/>
      <bottom style="thin"/>
    </border>
    <border>
      <left style="thin"/>
      <right style="double"/>
      <top>
        <color indexed="63"/>
      </top>
      <bottom style="thin"/>
    </border>
    <border>
      <left style="thin"/>
      <right style="double"/>
      <top style="thin"/>
      <bottom style="medium"/>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1" fontId="0" fillId="0" borderId="0" xfId="0" applyNumberFormat="1" applyAlignment="1">
      <alignment horizontal="center"/>
    </xf>
    <xf numFmtId="0" fontId="2" fillId="0" borderId="0" xfId="0" applyFont="1" applyAlignment="1">
      <alignment/>
    </xf>
    <xf numFmtId="0" fontId="0" fillId="2" borderId="1" xfId="0" applyFill="1" applyBorder="1" applyAlignment="1">
      <alignment horizontal="center"/>
    </xf>
    <xf numFmtId="0" fontId="0" fillId="3" borderId="1" xfId="0" applyFill="1" applyBorder="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1" fontId="0" fillId="0" borderId="1" xfId="0" applyNumberFormat="1" applyBorder="1" applyAlignment="1">
      <alignment horizontal="center"/>
    </xf>
    <xf numFmtId="2" fontId="0" fillId="0" borderId="1" xfId="0" applyNumberForma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horizontal="right"/>
    </xf>
    <xf numFmtId="0" fontId="0" fillId="0" borderId="15" xfId="0" applyBorder="1" applyAlignment="1">
      <alignment/>
    </xf>
    <xf numFmtId="0" fontId="1" fillId="0" borderId="16" xfId="0" applyFont="1" applyBorder="1" applyAlignment="1">
      <alignment horizontal="center"/>
    </xf>
    <xf numFmtId="0" fontId="0" fillId="0" borderId="17" xfId="0" applyBorder="1" applyAlignment="1">
      <alignment/>
    </xf>
    <xf numFmtId="0" fontId="1" fillId="0" borderId="17" xfId="0" applyFont="1" applyBorder="1" applyAlignment="1">
      <alignment/>
    </xf>
    <xf numFmtId="1" fontId="0" fillId="0" borderId="18" xfId="0" applyNumberFormat="1" applyBorder="1" applyAlignment="1">
      <alignment horizontal="center"/>
    </xf>
    <xf numFmtId="0" fontId="0" fillId="0" borderId="19" xfId="0" applyBorder="1" applyAlignment="1">
      <alignment/>
    </xf>
    <xf numFmtId="0" fontId="4" fillId="0" borderId="0" xfId="0" applyFont="1" applyAlignment="1">
      <alignment/>
    </xf>
    <xf numFmtId="1" fontId="0" fillId="0" borderId="20" xfId="0" applyNumberFormat="1" applyBorder="1" applyAlignment="1">
      <alignment horizontal="center"/>
    </xf>
    <xf numFmtId="1" fontId="0" fillId="0" borderId="21" xfId="0" applyNumberFormat="1" applyBorder="1" applyAlignment="1">
      <alignment horizontal="center"/>
    </xf>
    <xf numFmtId="0" fontId="1" fillId="0" borderId="22" xfId="0" applyFont="1" applyBorder="1" applyAlignment="1">
      <alignment horizontal="center"/>
    </xf>
    <xf numFmtId="1" fontId="0" fillId="0" borderId="23" xfId="0" applyNumberFormat="1" applyBorder="1" applyAlignment="1">
      <alignment horizontal="center"/>
    </xf>
    <xf numFmtId="1" fontId="0" fillId="0" borderId="4" xfId="0" applyNumberForma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0" fillId="0" borderId="1"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4" xfId="21" applyNumberFormat="1" applyFill="1" applyBorder="1" applyAlignment="1" applyProtection="1">
      <alignment horizontal="center"/>
      <protection locked="0"/>
    </xf>
    <xf numFmtId="0" fontId="0" fillId="0" borderId="26" xfId="0"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0" fontId="1" fillId="0" borderId="0" xfId="0" applyFont="1" applyBorder="1" applyAlignment="1">
      <alignment/>
    </xf>
    <xf numFmtId="0" fontId="1" fillId="0" borderId="27" xfId="0" applyFont="1" applyBorder="1" applyAlignment="1">
      <alignment/>
    </xf>
    <xf numFmtId="0" fontId="0" fillId="0" borderId="27" xfId="0" applyBorder="1" applyAlignment="1">
      <alignment/>
    </xf>
    <xf numFmtId="0" fontId="7" fillId="0" borderId="0" xfId="0" applyFont="1" applyAlignment="1">
      <alignment/>
    </xf>
    <xf numFmtId="0" fontId="3" fillId="0" borderId="5" xfId="0" applyFont="1" applyBorder="1" applyAlignment="1">
      <alignment/>
    </xf>
    <xf numFmtId="1" fontId="0" fillId="0" borderId="1" xfId="0" applyNumberFormat="1" applyFill="1" applyBorder="1" applyAlignment="1">
      <alignment horizontal="center"/>
    </xf>
    <xf numFmtId="1" fontId="0" fillId="0" borderId="18" xfId="0" applyNumberFormat="1" applyFill="1" applyBorder="1" applyAlignment="1">
      <alignment horizontal="center"/>
    </xf>
    <xf numFmtId="0" fontId="0" fillId="0" borderId="0" xfId="0" applyAlignment="1" quotePrefix="1">
      <alignment/>
    </xf>
    <xf numFmtId="0" fontId="0" fillId="0" borderId="0" xfId="0" applyFont="1" applyAlignment="1">
      <alignment horizontal="left"/>
    </xf>
    <xf numFmtId="0" fontId="5" fillId="0" borderId="0" xfId="20" applyFont="1" applyAlignment="1">
      <alignment/>
    </xf>
    <xf numFmtId="0" fontId="0" fillId="3" borderId="18" xfId="0" applyFill="1" applyBorder="1" applyAlignment="1" applyProtection="1">
      <alignment horizontal="center"/>
      <protection locked="0"/>
    </xf>
    <xf numFmtId="0" fontId="0" fillId="0" borderId="1" xfId="0" applyFill="1" applyBorder="1" applyAlignment="1">
      <alignment horizontal="center"/>
    </xf>
    <xf numFmtId="0" fontId="0" fillId="0" borderId="1" xfId="0" applyBorder="1" applyAlignment="1">
      <alignment horizontal="center"/>
    </xf>
    <xf numFmtId="1" fontId="0" fillId="0" borderId="0" xfId="0" applyNumberFormat="1" applyBorder="1" applyAlignment="1">
      <alignment horizontal="center"/>
    </xf>
    <xf numFmtId="2" fontId="0" fillId="0" borderId="10" xfId="0" applyNumberFormat="1" applyBorder="1" applyAlignment="1">
      <alignment horizontal="center"/>
    </xf>
    <xf numFmtId="1" fontId="0" fillId="0" borderId="9" xfId="0" applyNumberFormat="1" applyBorder="1" applyAlignment="1">
      <alignment horizontal="center"/>
    </xf>
    <xf numFmtId="1" fontId="0" fillId="0" borderId="14" xfId="0" applyNumberFormat="1" applyBorder="1" applyAlignment="1">
      <alignment horizontal="center"/>
    </xf>
    <xf numFmtId="1" fontId="0" fillId="0" borderId="10" xfId="0" applyNumberFormat="1" applyBorder="1" applyAlignment="1">
      <alignment horizontal="center"/>
    </xf>
    <xf numFmtId="1" fontId="0" fillId="0" borderId="28" xfId="0" applyNumberFormat="1" applyBorder="1" applyAlignment="1">
      <alignment horizontal="center"/>
    </xf>
    <xf numFmtId="0" fontId="0" fillId="0" borderId="19" xfId="0" applyBorder="1" applyAlignment="1">
      <alignment horizontal="right"/>
    </xf>
    <xf numFmtId="0" fontId="0" fillId="0" borderId="19" xfId="0" applyFill="1" applyBorder="1" applyAlignment="1">
      <alignment horizontal="right"/>
    </xf>
    <xf numFmtId="0" fontId="0" fillId="0" borderId="8" xfId="0" applyBorder="1" applyAlignment="1">
      <alignment horizontal="right"/>
    </xf>
    <xf numFmtId="164" fontId="0" fillId="0" borderId="1" xfId="0" applyNumberFormat="1" applyFill="1" applyBorder="1" applyAlignment="1">
      <alignment horizontal="center"/>
    </xf>
    <xf numFmtId="164" fontId="0" fillId="0" borderId="18" xfId="0" applyNumberFormat="1" applyFill="1" applyBorder="1" applyAlignment="1">
      <alignment horizontal="center"/>
    </xf>
    <xf numFmtId="2" fontId="0" fillId="0" borderId="1" xfId="0" applyNumberFormat="1" applyFill="1" applyBorder="1" applyAlignment="1">
      <alignment horizontal="center"/>
    </xf>
    <xf numFmtId="2" fontId="0" fillId="0" borderId="18" xfId="0" applyNumberFormat="1" applyFill="1" applyBorder="1" applyAlignment="1">
      <alignment horizontal="center"/>
    </xf>
    <xf numFmtId="0" fontId="0" fillId="0" borderId="10" xfId="0" applyFont="1" applyFill="1" applyBorder="1" applyAlignment="1" applyProtection="1">
      <alignment horizontal="center"/>
      <protection locked="0"/>
    </xf>
    <xf numFmtId="0" fontId="0" fillId="0" borderId="29" xfId="0" applyBorder="1" applyAlignment="1">
      <alignment/>
    </xf>
    <xf numFmtId="0" fontId="0" fillId="0" borderId="30" xfId="0" applyBorder="1" applyAlignment="1">
      <alignment/>
    </xf>
    <xf numFmtId="1" fontId="1" fillId="0" borderId="0" xfId="0" applyNumberFormat="1" applyFont="1" applyBorder="1" applyAlignment="1">
      <alignment horizontal="center"/>
    </xf>
    <xf numFmtId="0" fontId="0" fillId="2" borderId="1" xfId="0" applyFill="1" applyBorder="1" applyAlignment="1" applyProtection="1">
      <alignment horizontal="center"/>
      <protection locked="0"/>
    </xf>
    <xf numFmtId="164" fontId="1" fillId="0" borderId="31" xfId="0" applyNumberFormat="1" applyFont="1" applyBorder="1" applyAlignment="1">
      <alignment horizontal="center"/>
    </xf>
    <xf numFmtId="164" fontId="1" fillId="0" borderId="32" xfId="0" applyNumberFormat="1" applyFont="1" applyBorder="1" applyAlignment="1">
      <alignment horizontal="center"/>
    </xf>
    <xf numFmtId="164" fontId="1" fillId="0" borderId="33" xfId="0" applyNumberFormat="1" applyFont="1" applyBorder="1" applyAlignment="1">
      <alignment horizontal="center"/>
    </xf>
    <xf numFmtId="0" fontId="1" fillId="3" borderId="34" xfId="0" applyFont="1" applyFill="1" applyBorder="1" applyAlignment="1" applyProtection="1">
      <alignment horizontal="center"/>
      <protection locked="0"/>
    </xf>
    <xf numFmtId="0" fontId="1" fillId="3" borderId="35" xfId="0" applyFont="1" applyFill="1" applyBorder="1" applyAlignment="1" applyProtection="1">
      <alignment horizontal="center"/>
      <protection locked="0"/>
    </xf>
    <xf numFmtId="0" fontId="1" fillId="3" borderId="36" xfId="0" applyFont="1" applyFill="1" applyBorder="1" applyAlignment="1" applyProtection="1">
      <alignment horizontal="center"/>
      <protection locked="0"/>
    </xf>
    <xf numFmtId="164" fontId="0" fillId="0" borderId="0" xfId="0" applyNumberFormat="1" applyFill="1" applyBorder="1" applyAlignment="1">
      <alignment horizontal="center"/>
    </xf>
    <xf numFmtId="164" fontId="0" fillId="0" borderId="12" xfId="0" applyNumberFormat="1" applyFill="1" applyBorder="1" applyAlignment="1">
      <alignment horizontal="center"/>
    </xf>
    <xf numFmtId="164" fontId="0" fillId="0" borderId="37" xfId="0" applyNumberFormat="1" applyFill="1" applyBorder="1" applyAlignment="1">
      <alignment horizontal="center"/>
    </xf>
    <xf numFmtId="0" fontId="3" fillId="0" borderId="0" xfId="0" applyFont="1" applyBorder="1" applyAlignment="1">
      <alignment horizontal="left"/>
    </xf>
    <xf numFmtId="0" fontId="11" fillId="0" borderId="0" xfId="0" applyFont="1" applyAlignment="1">
      <alignment horizontal="center"/>
    </xf>
    <xf numFmtId="1" fontId="11" fillId="0" borderId="0" xfId="0" applyNumberFormat="1" applyFont="1" applyAlignment="1">
      <alignment horizontal="center"/>
    </xf>
    <xf numFmtId="2" fontId="0" fillId="0" borderId="10" xfId="0" applyNumberFormat="1" applyFill="1" applyBorder="1" applyAlignment="1">
      <alignment horizontal="center"/>
    </xf>
    <xf numFmtId="164" fontId="1" fillId="3" borderId="38" xfId="0" applyNumberFormat="1" applyFont="1" applyFill="1" applyBorder="1" applyAlignment="1" applyProtection="1">
      <alignment horizontal="center"/>
      <protection locked="0"/>
    </xf>
    <xf numFmtId="164" fontId="1" fillId="3" borderId="39" xfId="0" applyNumberFormat="1" applyFont="1" applyFill="1" applyBorder="1" applyAlignment="1" applyProtection="1">
      <alignment horizontal="center"/>
      <protection locked="0"/>
    </xf>
    <xf numFmtId="2" fontId="1" fillId="3" borderId="39" xfId="0" applyNumberFormat="1" applyFont="1" applyFill="1" applyBorder="1" applyAlignment="1" applyProtection="1">
      <alignment horizontal="center"/>
      <protection locked="0"/>
    </xf>
    <xf numFmtId="167" fontId="1" fillId="3" borderId="39" xfId="0" applyNumberFormat="1" applyFont="1" applyFill="1" applyBorder="1" applyAlignment="1" applyProtection="1">
      <alignment horizontal="center"/>
      <protection locked="0"/>
    </xf>
    <xf numFmtId="167" fontId="1" fillId="3" borderId="40" xfId="0" applyNumberFormat="1" applyFont="1" applyFill="1" applyBorder="1" applyAlignment="1" applyProtection="1">
      <alignment horizontal="center"/>
      <protection locked="0"/>
    </xf>
    <xf numFmtId="0" fontId="2" fillId="0" borderId="8" xfId="0" applyFont="1" applyBorder="1" applyAlignment="1">
      <alignment horizontal="left" wrapText="1"/>
    </xf>
    <xf numFmtId="0" fontId="2" fillId="0" borderId="9" xfId="0" applyFont="1" applyBorder="1" applyAlignment="1">
      <alignment horizontal="left"/>
    </xf>
    <xf numFmtId="0" fontId="2" fillId="0" borderId="15"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FF00"/>
        </patternFill>
      </fill>
      <border/>
    </dxf>
    <dxf>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t>Set vs. Stroke/Energy</a:t>
            </a:r>
          </a:p>
        </c:rich>
      </c:tx>
      <c:layout/>
      <c:spPr>
        <a:noFill/>
        <a:ln>
          <a:noFill/>
        </a:ln>
      </c:spPr>
    </c:title>
    <c:plotArea>
      <c:layout/>
      <c:scatterChart>
        <c:scatterStyle val="lineMarker"/>
        <c:varyColors val="0"/>
        <c:ser>
          <c:idx val="0"/>
          <c:order val="0"/>
          <c:tx>
            <c:strRef>
              <c:f>Data!$C$1</c:f>
              <c:strCache>
                <c:ptCount val="1"/>
                <c:pt idx="0">
                  <c:v>#VALUE!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Data!$C$28:$Y$28</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xVal>
          <c:yVal>
            <c:numRef>
              <c:f>Data!$C$5:$Y$5</c:f>
              <c:numCache>
                <c:ptCount val="23"/>
                <c:pt idx="0">
                  <c:v>3</c:v>
                </c:pt>
                <c:pt idx="1">
                  <c:v>3.5</c:v>
                </c:pt>
                <c:pt idx="2">
                  <c:v>4</c:v>
                </c:pt>
                <c:pt idx="3">
                  <c:v>4.5</c:v>
                </c:pt>
                <c:pt idx="4">
                  <c:v>5</c:v>
                </c:pt>
                <c:pt idx="5">
                  <c:v>5.5</c:v>
                </c:pt>
                <c:pt idx="6">
                  <c:v>6</c:v>
                </c:pt>
                <c:pt idx="7">
                  <c:v>6.5</c:v>
                </c:pt>
                <c:pt idx="8">
                  <c:v>7</c:v>
                </c:pt>
                <c:pt idx="9">
                  <c:v>7.5</c:v>
                </c:pt>
                <c:pt idx="10">
                  <c:v>8</c:v>
                </c:pt>
                <c:pt idx="11">
                  <c:v>8.5</c:v>
                </c:pt>
                <c:pt idx="12">
                  <c:v>9</c:v>
                </c:pt>
                <c:pt idx="13">
                  <c:v>9.5</c:v>
                </c:pt>
                <c:pt idx="14">
                  <c:v>10</c:v>
                </c:pt>
                <c:pt idx="15">
                  <c:v>10.5</c:v>
                </c:pt>
                <c:pt idx="16">
                  <c:v>11</c:v>
                </c:pt>
                <c:pt idx="17">
                  <c:v>11.5</c:v>
                </c:pt>
                <c:pt idx="18">
                  <c:v>12</c:v>
                </c:pt>
                <c:pt idx="19">
                  <c:v>12.5</c:v>
                </c:pt>
                <c:pt idx="20">
                  <c:v>13</c:v>
                </c:pt>
                <c:pt idx="21">
                  <c:v>13.5</c:v>
                </c:pt>
                <c:pt idx="22">
                  <c:v>14</c:v>
                </c:pt>
              </c:numCache>
            </c:numRef>
          </c:yVal>
          <c:smooth val="0"/>
        </c:ser>
        <c:ser>
          <c:idx val="2"/>
          <c:order val="2"/>
          <c:tx>
            <c:v>Minimum Pile Energy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Data!$C$33:$D$33</c:f>
              <c:numCache>
                <c:ptCount val="2"/>
                <c:pt idx="0">
                  <c:v>0</c:v>
                </c:pt>
                <c:pt idx="1">
                  <c:v>0</c:v>
                </c:pt>
              </c:numCache>
            </c:numRef>
          </c:xVal>
          <c:yVal>
            <c:numRef>
              <c:f>Data!$C$32:$D$32</c:f>
              <c:numCache>
                <c:ptCount val="2"/>
                <c:pt idx="0">
                  <c:v>0</c:v>
                </c:pt>
                <c:pt idx="1">
                  <c:v>0</c:v>
                </c:pt>
              </c:numCache>
            </c:numRef>
          </c:yVal>
          <c:smooth val="0"/>
        </c:ser>
        <c:axId val="32900843"/>
        <c:axId val="27672132"/>
      </c:scatterChart>
      <c:scatterChart>
        <c:scatterStyle val="lineMarker"/>
        <c:varyColors val="0"/>
        <c:ser>
          <c:idx val="1"/>
          <c:order val="1"/>
          <c:tx>
            <c:strRef>
              <c:f>Data!$C$1</c:f>
              <c:strCache>
                <c:ptCount val="1"/>
                <c:pt idx="0">
                  <c:v>#VALUE!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Data!$C$28:$Y$28</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xVal>
          <c:yVal>
            <c:numRef>
              <c:f>Data!$C$27:$Y$27</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axId val="47722597"/>
        <c:axId val="26850190"/>
      </c:scatterChart>
      <c:valAx>
        <c:axId val="32900843"/>
        <c:scaling>
          <c:orientation val="minMax"/>
        </c:scaling>
        <c:axPos val="b"/>
        <c:title>
          <c:tx>
            <c:rich>
              <a:bodyPr vert="horz" rot="0" anchor="ctr"/>
              <a:lstStyle/>
              <a:p>
                <a:pPr algn="ctr">
                  <a:defRPr/>
                </a:pPr>
                <a:r>
                  <a:rPr lang="en-US" cap="none" sz="1200" b="1" i="0" u="none" baseline="0"/>
                  <a:t>Set, Inches per 10 Blows</a:t>
                </a:r>
              </a:p>
            </c:rich>
          </c:tx>
          <c:layout/>
          <c:overlay val="0"/>
          <c:spPr>
            <a:noFill/>
            <a:ln>
              <a:noFill/>
            </a:ln>
          </c:spPr>
        </c:title>
        <c:majorGridlines/>
        <c:minorGridlines/>
        <c:delete val="0"/>
        <c:numFmt formatCode="General" sourceLinked="1"/>
        <c:majorTickMark val="out"/>
        <c:minorTickMark val="none"/>
        <c:tickLblPos val="nextTo"/>
        <c:crossAx val="27672132"/>
        <c:crosses val="autoZero"/>
        <c:crossBetween val="midCat"/>
        <c:dispUnits/>
      </c:valAx>
      <c:valAx>
        <c:axId val="27672132"/>
        <c:scaling>
          <c:orientation val="minMax"/>
          <c:max val="14"/>
          <c:min val="3"/>
        </c:scaling>
        <c:axPos val="l"/>
        <c:title>
          <c:tx>
            <c:rich>
              <a:bodyPr vert="horz" rot="-5400000" anchor="ctr"/>
              <a:lstStyle/>
              <a:p>
                <a:pPr algn="ctr">
                  <a:defRPr/>
                </a:pPr>
                <a:r>
                  <a:rPr lang="en-US" cap="none" sz="1200" b="1" i="0" u="none" baseline="0"/>
                  <a:t>Stroke, ft.</a:t>
                </a:r>
              </a:p>
            </c:rich>
          </c:tx>
          <c:layout/>
          <c:overlay val="0"/>
          <c:spPr>
            <a:noFill/>
            <a:ln>
              <a:noFill/>
            </a:ln>
          </c:spPr>
        </c:title>
        <c:majorGridlines/>
        <c:minorGridlines/>
        <c:delete val="0"/>
        <c:numFmt formatCode="General" sourceLinked="1"/>
        <c:majorTickMark val="out"/>
        <c:minorTickMark val="none"/>
        <c:tickLblPos val="nextTo"/>
        <c:crossAx val="32900843"/>
        <c:crosses val="autoZero"/>
        <c:crossBetween val="midCat"/>
        <c:dispUnits/>
        <c:majorUnit val="1"/>
        <c:minorUnit val="0.5"/>
      </c:valAx>
      <c:valAx>
        <c:axId val="47722597"/>
        <c:scaling>
          <c:orientation val="minMax"/>
        </c:scaling>
        <c:axPos val="b"/>
        <c:delete val="1"/>
        <c:majorTickMark val="in"/>
        <c:minorTickMark val="none"/>
        <c:tickLblPos val="nextTo"/>
        <c:crossAx val="26850190"/>
        <c:crosses val="max"/>
        <c:crossBetween val="midCat"/>
        <c:dispUnits/>
      </c:valAx>
      <c:valAx>
        <c:axId val="26850190"/>
        <c:scaling>
          <c:orientation val="minMax"/>
        </c:scaling>
        <c:axPos val="l"/>
        <c:title>
          <c:tx>
            <c:rich>
              <a:bodyPr vert="horz" rot="-5400000" anchor="ctr"/>
              <a:lstStyle/>
              <a:p>
                <a:pPr algn="ctr">
                  <a:defRPr/>
                </a:pPr>
                <a:r>
                  <a:rPr lang="en-US" cap="none" sz="1200" b="1" i="0" u="none" baseline="0"/>
                  <a:t>Energy, ft.-lbs.</a:t>
                </a:r>
              </a:p>
            </c:rich>
          </c:tx>
          <c:layout/>
          <c:overlay val="0"/>
          <c:spPr>
            <a:noFill/>
            <a:ln>
              <a:noFill/>
            </a:ln>
          </c:spPr>
        </c:title>
        <c:delete val="0"/>
        <c:numFmt formatCode="General" sourceLinked="1"/>
        <c:majorTickMark val="in"/>
        <c:minorTickMark val="none"/>
        <c:tickLblPos val="nextTo"/>
        <c:crossAx val="47722597"/>
        <c:crosses val="max"/>
        <c:crossBetween val="midCat"/>
        <c:dispUnits/>
      </c:valAx>
      <c:spPr>
        <a:solidFill>
          <a:srgbClr val="C0C0C0"/>
        </a:solidFill>
        <a:ln w="12700">
          <a:solidFill>
            <a:srgbClr val="808080"/>
          </a:solidFill>
        </a:ln>
      </c:spPr>
    </c:plotArea>
    <c:legend>
      <c:legendPos val="t"/>
      <c:legendEntry>
        <c:idx val="2"/>
        <c:delete val="1"/>
      </c:legendEntry>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modot.mo.gov/business/standards_and_specs/Sec0702.pd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10</xdr:col>
      <xdr:colOff>104775</xdr:colOff>
      <xdr:row>17</xdr:row>
      <xdr:rowOff>47625</xdr:rowOff>
    </xdr:to>
    <xdr:sp>
      <xdr:nvSpPr>
        <xdr:cNvPr id="1" name="TextBox 3"/>
        <xdr:cNvSpPr txBox="1">
          <a:spLocks noChangeArrowheads="1"/>
        </xdr:cNvSpPr>
      </xdr:nvSpPr>
      <xdr:spPr>
        <a:xfrm>
          <a:off x="0" y="438150"/>
          <a:ext cx="6286500" cy="2457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 This spreadsheet will calculate the "Set" per 10 blows required for a given pile capacity according to the Dynamic Bearing Formula shown in 
- Strokes used in the spreadsheet range from 3 to 14 ft. This should cover most hammer types, if not then modify the strokes value shown in the "Data" sheet.
- Enter in the following parameters to make the calculations.  Enter in either "Design Bearing" or "Nominal Axial Compressive Resistance", whichever is specified on the plans.  
- When finished entering data, go to sheet "Set_Chart" for a chart showing the design Set for the given Pile Capacity.  A minimum pile energy is also shown on the chart.  This value is calculated from a recommended practical refusal limit of 0.5 in. per 10 Blows as described in the publication "</a:t>
          </a:r>
          <a:r>
            <a:rPr lang="en-US" cap="none" sz="1000" b="0" i="1" u="none" baseline="0">
              <a:latin typeface="Arial"/>
              <a:ea typeface="Arial"/>
              <a:cs typeface="Arial"/>
            </a:rPr>
            <a:t>Design and Construction of Driven Pile Foundations Reference Manual - Volume II</a:t>
          </a:r>
          <a:r>
            <a:rPr lang="en-US" cap="none" sz="1000" b="0" i="0" u="none" baseline="0">
              <a:latin typeface="Arial"/>
              <a:ea typeface="Arial"/>
              <a:cs typeface="Arial"/>
            </a:rPr>
            <a:t>" (FHWA-NHI-05-043).  Any data below this line on the chart is typically ignored, but is shown for special cases, if applicable.</a:t>
          </a:r>
        </a:p>
      </xdr:txBody>
    </xdr:sp>
    <xdr:clientData/>
  </xdr:twoCellAnchor>
  <xdr:twoCellAnchor>
    <xdr:from>
      <xdr:col>3</xdr:col>
      <xdr:colOff>266700</xdr:colOff>
      <xdr:row>4</xdr:row>
      <xdr:rowOff>19050</xdr:rowOff>
    </xdr:from>
    <xdr:to>
      <xdr:col>4</xdr:col>
      <xdr:colOff>495300</xdr:colOff>
      <xdr:row>5</xdr:row>
      <xdr:rowOff>28575</xdr:rowOff>
    </xdr:to>
    <xdr:sp>
      <xdr:nvSpPr>
        <xdr:cNvPr id="2" name="TextBox 4">
          <a:hlinkClick r:id="rId1"/>
        </xdr:cNvPr>
        <xdr:cNvSpPr txBox="1">
          <a:spLocks noChangeArrowheads="1"/>
        </xdr:cNvSpPr>
      </xdr:nvSpPr>
      <xdr:spPr>
        <a:xfrm>
          <a:off x="2095500" y="762000"/>
          <a:ext cx="8382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Sec 702.4.10</a:t>
          </a:r>
        </a:p>
      </xdr:txBody>
    </xdr:sp>
    <xdr:clientData/>
  </xdr:twoCellAnchor>
  <xdr:twoCellAnchor>
    <xdr:from>
      <xdr:col>0</xdr:col>
      <xdr:colOff>38100</xdr:colOff>
      <xdr:row>31</xdr:row>
      <xdr:rowOff>19050</xdr:rowOff>
    </xdr:from>
    <xdr:to>
      <xdr:col>10</xdr:col>
      <xdr:colOff>114300</xdr:colOff>
      <xdr:row>34</xdr:row>
      <xdr:rowOff>47625</xdr:rowOff>
    </xdr:to>
    <xdr:sp>
      <xdr:nvSpPr>
        <xdr:cNvPr id="3" name="TextBox 8"/>
        <xdr:cNvSpPr txBox="1">
          <a:spLocks noChangeArrowheads="1"/>
        </xdr:cNvSpPr>
      </xdr:nvSpPr>
      <xdr:spPr>
        <a:xfrm>
          <a:off x="38100" y="5343525"/>
          <a:ext cx="6257925" cy="514350"/>
        </a:xfrm>
        <a:prstGeom prst="rect">
          <a:avLst/>
        </a:prstGeom>
        <a:noFill/>
        <a:ln w="9525" cmpd="sng">
          <a:noFill/>
        </a:ln>
      </xdr:spPr>
      <xdr:txBody>
        <a:bodyPr vertOverflow="clip" wrap="square"/>
        <a:p>
          <a:pPr algn="l">
            <a:defRPr/>
          </a:pPr>
          <a:r>
            <a:rPr lang="en-US" cap="none" sz="1000" b="1" i="0" u="none" baseline="0">
              <a:solidFill>
                <a:srgbClr val="FF0000"/>
              </a:solidFill>
              <a:latin typeface="Arial"/>
              <a:ea typeface="Arial"/>
              <a:cs typeface="Arial"/>
            </a:rPr>
            <a:t>NOTICE:  The use of this software product, or its output, is the responsibility of the user.  There are no expressed or implied warranties.  Use of this product does not constitute endorsement of the Missouri Department of Transportation or their agents.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tabSelected="1" zoomScale="93" zoomScaleNormal="93" workbookViewId="0" topLeftCell="A1">
      <selection activeCell="E25" sqref="E25"/>
    </sheetView>
  </sheetViews>
  <sheetFormatPr defaultColWidth="9.140625" defaultRowHeight="12.75"/>
  <cols>
    <col min="5" max="5" width="10.28125" style="0" bestFit="1" customWidth="1"/>
    <col min="10" max="10" width="9.28125" style="0" bestFit="1" customWidth="1"/>
    <col min="14" max="14" width="13.140625" style="0" customWidth="1"/>
  </cols>
  <sheetData>
    <row r="1" ht="20.25">
      <c r="A1" s="45" t="s">
        <v>23</v>
      </c>
    </row>
    <row r="2" spans="1:3" ht="12.75">
      <c r="A2" s="3" t="s">
        <v>13</v>
      </c>
      <c r="B2" s="4" t="s">
        <v>14</v>
      </c>
      <c r="C2" s="49" t="s">
        <v>27</v>
      </c>
    </row>
    <row r="4" spans="1:14" ht="12.75">
      <c r="A4" s="50"/>
      <c r="N4" s="51"/>
    </row>
    <row r="18" ht="9" customHeight="1" thickBot="1"/>
    <row r="19" spans="1:10" ht="12.75">
      <c r="A19" s="43" t="s">
        <v>15</v>
      </c>
      <c r="B19" s="9"/>
      <c r="C19" s="9"/>
      <c r="D19" s="9"/>
      <c r="E19" s="9"/>
      <c r="F19" s="9"/>
      <c r="G19" s="9"/>
      <c r="H19" s="9"/>
      <c r="I19" s="9"/>
      <c r="J19" s="10"/>
    </row>
    <row r="20" spans="1:10" ht="12.75">
      <c r="A20" s="11"/>
      <c r="B20" s="7"/>
      <c r="C20" s="7"/>
      <c r="D20" s="8" t="s">
        <v>30</v>
      </c>
      <c r="E20" s="72"/>
      <c r="F20" s="5" t="s">
        <v>31</v>
      </c>
      <c r="G20" s="6"/>
      <c r="H20" s="7"/>
      <c r="I20" s="7"/>
      <c r="J20" s="39"/>
    </row>
    <row r="21" spans="1:10" ht="12.75">
      <c r="A21" s="11"/>
      <c r="B21" s="7"/>
      <c r="C21" s="7"/>
      <c r="D21" s="8" t="s">
        <v>5</v>
      </c>
      <c r="E21" s="36"/>
      <c r="F21" s="5" t="s">
        <v>6</v>
      </c>
      <c r="G21" s="6"/>
      <c r="H21" s="7"/>
      <c r="I21" s="8" t="s">
        <v>9</v>
      </c>
      <c r="J21" s="52">
        <v>3.5</v>
      </c>
    </row>
    <row r="22" spans="1:10" ht="13.5" thickBot="1">
      <c r="A22" s="20"/>
      <c r="B22" s="15"/>
      <c r="C22" s="15"/>
      <c r="D22" s="21" t="s">
        <v>7</v>
      </c>
      <c r="E22" s="68"/>
      <c r="F22" s="14" t="s">
        <v>10</v>
      </c>
      <c r="G22" s="69"/>
      <c r="H22" s="15"/>
      <c r="I22" s="15"/>
      <c r="J22" s="70"/>
    </row>
    <row r="23" spans="1:10" ht="12.75">
      <c r="A23" s="43" t="s">
        <v>16</v>
      </c>
      <c r="B23" s="9"/>
      <c r="C23" s="9"/>
      <c r="D23" s="9"/>
      <c r="E23" s="9"/>
      <c r="F23" s="9"/>
      <c r="G23" s="9"/>
      <c r="H23" s="9"/>
      <c r="I23" s="9"/>
      <c r="J23" s="10"/>
    </row>
    <row r="24" spans="1:10" ht="12.75">
      <c r="A24" s="11"/>
      <c r="B24" s="7"/>
      <c r="C24" s="7"/>
      <c r="D24" s="8" t="s">
        <v>12</v>
      </c>
      <c r="E24" s="37"/>
      <c r="F24" s="5" t="s">
        <v>0</v>
      </c>
      <c r="G24" s="6" t="s">
        <v>22</v>
      </c>
      <c r="H24" s="7"/>
      <c r="I24" s="7"/>
      <c r="J24" s="39"/>
    </row>
    <row r="25" spans="1:10" ht="13.5" thickBot="1">
      <c r="A25" s="20"/>
      <c r="B25" s="15"/>
      <c r="C25" s="15"/>
      <c r="D25" s="21" t="s">
        <v>1</v>
      </c>
      <c r="E25" s="38"/>
      <c r="F25" s="14" t="s">
        <v>2</v>
      </c>
      <c r="G25" s="13" t="s">
        <v>24</v>
      </c>
      <c r="H25" s="13"/>
      <c r="I25" s="13"/>
      <c r="J25" s="22"/>
    </row>
    <row r="26" spans="1:10" ht="12.75">
      <c r="A26" s="44"/>
      <c r="B26" s="9"/>
      <c r="C26" s="9"/>
      <c r="D26" s="9"/>
      <c r="E26" s="9"/>
      <c r="F26" s="9"/>
      <c r="G26" s="9"/>
      <c r="H26" s="9"/>
      <c r="I26" s="9"/>
      <c r="J26" s="10"/>
    </row>
    <row r="27" spans="1:10" ht="12.75">
      <c r="A27" s="27"/>
      <c r="B27" s="16"/>
      <c r="C27" s="16"/>
      <c r="D27" s="16"/>
      <c r="E27" s="41" t="s">
        <v>3</v>
      </c>
      <c r="F27" s="16"/>
      <c r="G27" s="16"/>
      <c r="H27" s="16"/>
      <c r="I27" s="16"/>
      <c r="J27" s="19"/>
    </row>
    <row r="28" spans="1:10" ht="12.75">
      <c r="A28" s="27"/>
      <c r="B28" s="16"/>
      <c r="C28" s="16"/>
      <c r="D28" s="16"/>
      <c r="E28" s="16"/>
      <c r="F28" s="16"/>
      <c r="G28" s="16"/>
      <c r="H28" s="16"/>
      <c r="I28" s="16"/>
      <c r="J28" s="19"/>
    </row>
    <row r="29" spans="1:10" ht="12.75">
      <c r="A29" s="27"/>
      <c r="B29" s="16"/>
      <c r="C29" s="16"/>
      <c r="D29" s="16"/>
      <c r="E29" s="16"/>
      <c r="F29" s="16"/>
      <c r="G29" s="16"/>
      <c r="H29" s="16"/>
      <c r="I29" s="16"/>
      <c r="J29" s="19"/>
    </row>
    <row r="30" spans="1:10" ht="12.75">
      <c r="A30" s="27"/>
      <c r="B30" s="16"/>
      <c r="C30" s="16"/>
      <c r="D30" s="40" t="s">
        <v>8</v>
      </c>
      <c r="E30" s="71" t="e">
        <f>ROUND(IF(AND(ISBLANK(E22),ISBLANK(E21)),"ERROR",IF(ISBLANK(E22),E21*2*J21,E22))/IF(E20="No Batter",1,(0.1*(10-E20/12)/(1+(E20/12)^2))),0)</f>
        <v>#VALUE!</v>
      </c>
      <c r="F30" s="42" t="s">
        <v>10</v>
      </c>
      <c r="G30" s="16"/>
      <c r="H30" s="16"/>
      <c r="I30" s="16"/>
      <c r="J30" s="19"/>
    </row>
    <row r="31" spans="1:10" ht="31.5" customHeight="1" thickBot="1">
      <c r="A31" s="91">
        <f>IF(AND(E21=0,E22=0),"",IF(P&gt;600,"WARNING: LRFD 10.7.3.8.5 Dynamic formulas should not be used when the required nominal resistance exceeds 600 kips.",""))</f>
      </c>
      <c r="B31" s="92"/>
      <c r="C31" s="92"/>
      <c r="D31" s="92"/>
      <c r="E31" s="92"/>
      <c r="F31" s="92"/>
      <c r="G31" s="92"/>
      <c r="H31" s="92"/>
      <c r="I31" s="92"/>
      <c r="J31" s="93"/>
    </row>
    <row r="37" ht="12.75">
      <c r="C37" s="1"/>
    </row>
  </sheetData>
  <sheetProtection sheet="1" objects="1" scenarios="1"/>
  <mergeCells count="1">
    <mergeCell ref="A31:J31"/>
  </mergeCells>
  <conditionalFormatting sqref="E22">
    <cfRule type="expression" priority="1" dxfId="0" stopIfTrue="1">
      <formula>IF(ISBLANK($E$21),TRUE,FALSE)</formula>
    </cfRule>
  </conditionalFormatting>
  <conditionalFormatting sqref="E21">
    <cfRule type="expression" priority="2" dxfId="0" stopIfTrue="1">
      <formula>IF(OR(ISBLANK($E$22),ISBLANK(E21)=FALSE),TRUE,FALSE)</formula>
    </cfRule>
  </conditionalFormatting>
  <dataValidations count="4">
    <dataValidation errorStyle="warning" type="list" allowBlank="1" showInputMessage="1" showErrorMessage="1" prompt="Typ. 3.5 w/o dynamic pile testing&#10;&#10;Typ. 2.25 w/ dynamic pile testing" error="You are not using standard values for converting Design Bearing to Nominal Axial Compressive Resistance. &#10;&#10;Typical values are given in the drop-down list." sqref="J21">
      <formula1>"3.5,2.25"</formula1>
    </dataValidation>
    <dataValidation errorStyle="warning" type="list" allowBlank="1" showInputMessage="1" promptTitle="Pile Batter" prompt="Enter in the Pile Batter in inches horizontally per 12 inches vertically." sqref="E20">
      <formula1>"No Batter,1,2,3,4"</formula1>
    </dataValidation>
    <dataValidation errorStyle="warning" type="decimal" operator="lessThanOrEqual" allowBlank="1" showErrorMessage="1" errorTitle="LRFD 10.7.3.8.5" error="Dynamic formulas should not be used when the required nominal resistance exceeds 600 kips." sqref="E30">
      <formula1>600</formula1>
    </dataValidation>
    <dataValidation type="whole" operator="lessThanOrEqual" allowBlank="1" showErrorMessage="1" error="Hammer Efficiency Can Not Exceed 100%" sqref="E25">
      <formula1>100</formula1>
    </dataValidation>
  </dataValidations>
  <printOptions/>
  <pageMargins left="0.75" right="0.75" top="1" bottom="1" header="0.5" footer="0.5"/>
  <pageSetup fitToHeight="1" fitToWidth="1" horizontalDpi="600" verticalDpi="600" orientation="landscape" r:id="rId4"/>
  <drawing r:id="rId3"/>
  <legacyDrawing r:id="rId2"/>
  <oleObjects>
    <oleObject progId="Equation.3" shapeId="5432678" r:id="rId1"/>
  </oleObjects>
</worksheet>
</file>

<file path=xl/worksheets/sheet2.xml><?xml version="1.0" encoding="utf-8"?>
<worksheet xmlns="http://schemas.openxmlformats.org/spreadsheetml/2006/main" xmlns:r="http://schemas.openxmlformats.org/officeDocument/2006/relationships">
  <sheetPr>
    <pageSetUpPr fitToPage="1"/>
  </sheetPr>
  <dimension ref="A1:Y33"/>
  <sheetViews>
    <sheetView showGridLines="0" workbookViewId="0" topLeftCell="A1">
      <selection activeCell="A6" sqref="A6"/>
    </sheetView>
  </sheetViews>
  <sheetFormatPr defaultColWidth="9.140625" defaultRowHeight="12.75"/>
  <cols>
    <col min="1" max="1" width="11.28125" style="0" customWidth="1"/>
  </cols>
  <sheetData>
    <row r="1" spans="1:3" ht="15.75">
      <c r="A1" s="28" t="s">
        <v>21</v>
      </c>
      <c r="C1" s="2" t="e">
        <f>"P = "&amp;P&amp;" kips, Ram = "&amp;Ham_Wt&amp;" lbs., Efficiency = "&amp;Ham_Eff&amp;"%"</f>
        <v>#VALUE!</v>
      </c>
    </row>
    <row r="3" spans="1:25" ht="13.5" thickBot="1">
      <c r="A3" s="83">
        <v>1</v>
      </c>
      <c r="B3" s="83">
        <v>2</v>
      </c>
      <c r="C3" s="84">
        <v>3</v>
      </c>
      <c r="D3" s="83">
        <v>4</v>
      </c>
      <c r="E3" s="83">
        <v>5</v>
      </c>
      <c r="F3" s="83">
        <v>6</v>
      </c>
      <c r="G3" s="83">
        <v>7</v>
      </c>
      <c r="H3" s="83">
        <v>8</v>
      </c>
      <c r="I3" s="83">
        <v>9</v>
      </c>
      <c r="J3" s="83">
        <v>10</v>
      </c>
      <c r="K3" s="83">
        <v>11</v>
      </c>
      <c r="L3" s="83">
        <v>12</v>
      </c>
      <c r="M3" s="83">
        <v>13</v>
      </c>
      <c r="N3" s="83">
        <v>14</v>
      </c>
      <c r="O3" s="83">
        <v>15</v>
      </c>
      <c r="P3" s="83">
        <v>16</v>
      </c>
      <c r="Q3" s="83">
        <v>17</v>
      </c>
      <c r="R3" s="83">
        <v>18</v>
      </c>
      <c r="S3" s="83">
        <v>19</v>
      </c>
      <c r="T3" s="83">
        <v>20</v>
      </c>
      <c r="U3" s="83">
        <v>21</v>
      </c>
      <c r="V3" s="83">
        <v>22</v>
      </c>
      <c r="W3" s="83">
        <v>23</v>
      </c>
      <c r="X3" s="83">
        <v>24</v>
      </c>
      <c r="Y3" s="83">
        <v>25</v>
      </c>
    </row>
    <row r="4" spans="1:25" ht="12.75">
      <c r="A4" s="23" t="s">
        <v>17</v>
      </c>
      <c r="B4" s="34" t="s">
        <v>11</v>
      </c>
      <c r="C4" s="24"/>
      <c r="D4" s="24"/>
      <c r="E4" s="24"/>
      <c r="F4" s="24"/>
      <c r="G4" s="24"/>
      <c r="H4" s="24"/>
      <c r="I4" s="24"/>
      <c r="J4" s="25" t="s">
        <v>4</v>
      </c>
      <c r="K4" s="24"/>
      <c r="L4" s="24"/>
      <c r="M4" s="24"/>
      <c r="N4" s="24"/>
      <c r="O4" s="24"/>
      <c r="P4" s="24"/>
      <c r="Q4" s="24"/>
      <c r="R4" s="9"/>
      <c r="S4" s="9"/>
      <c r="T4" s="9"/>
      <c r="U4" s="9"/>
      <c r="V4" s="9"/>
      <c r="W4" s="9"/>
      <c r="X4" s="9"/>
      <c r="Y4" s="10"/>
    </row>
    <row r="5" spans="1:25" ht="13.5" thickBot="1">
      <c r="A5" s="31" t="s">
        <v>19</v>
      </c>
      <c r="B5" s="35" t="s">
        <v>20</v>
      </c>
      <c r="C5" s="76">
        <v>3</v>
      </c>
      <c r="D5" s="77">
        <v>3.5</v>
      </c>
      <c r="E5" s="77">
        <v>4</v>
      </c>
      <c r="F5" s="77">
        <v>4.5</v>
      </c>
      <c r="G5" s="77">
        <v>5</v>
      </c>
      <c r="H5" s="77">
        <v>5.5</v>
      </c>
      <c r="I5" s="77">
        <v>6</v>
      </c>
      <c r="J5" s="77">
        <v>6.5</v>
      </c>
      <c r="K5" s="77">
        <v>7</v>
      </c>
      <c r="L5" s="77">
        <v>7.5</v>
      </c>
      <c r="M5" s="77">
        <v>8</v>
      </c>
      <c r="N5" s="77">
        <v>8.5</v>
      </c>
      <c r="O5" s="77">
        <v>9</v>
      </c>
      <c r="P5" s="77">
        <v>9.5</v>
      </c>
      <c r="Q5" s="77">
        <v>10</v>
      </c>
      <c r="R5" s="77">
        <v>10.5</v>
      </c>
      <c r="S5" s="77">
        <v>11</v>
      </c>
      <c r="T5" s="77">
        <v>11.5</v>
      </c>
      <c r="U5" s="77">
        <v>12</v>
      </c>
      <c r="V5" s="77">
        <v>12.5</v>
      </c>
      <c r="W5" s="77">
        <v>13</v>
      </c>
      <c r="X5" s="77">
        <v>13.5</v>
      </c>
      <c r="Y5" s="78">
        <v>14</v>
      </c>
    </row>
    <row r="6" spans="1:25" ht="13.5" thickTop="1">
      <c r="A6" s="86">
        <v>50</v>
      </c>
      <c r="B6" s="74">
        <f aca="true" t="shared" si="0" ref="B6:B17">10/A6</f>
        <v>0.2</v>
      </c>
      <c r="C6" s="32">
        <f aca="true" t="shared" si="1" ref="C6:S15">1.75*SQRT(Ham_Wt*Ham_Eff*C$5/100)*LOG(10*$B6)-100</f>
        <v>-100</v>
      </c>
      <c r="D6" s="29">
        <f t="shared" si="1"/>
        <v>-100</v>
      </c>
      <c r="E6" s="29">
        <f t="shared" si="1"/>
        <v>-100</v>
      </c>
      <c r="F6" s="29">
        <f t="shared" si="1"/>
        <v>-100</v>
      </c>
      <c r="G6" s="29">
        <f t="shared" si="1"/>
        <v>-100</v>
      </c>
      <c r="H6" s="29">
        <f t="shared" si="1"/>
        <v>-100</v>
      </c>
      <c r="I6" s="29">
        <f t="shared" si="1"/>
        <v>-100</v>
      </c>
      <c r="J6" s="29">
        <f t="shared" si="1"/>
        <v>-100</v>
      </c>
      <c r="K6" s="29">
        <f t="shared" si="1"/>
        <v>-100</v>
      </c>
      <c r="L6" s="29">
        <f t="shared" si="1"/>
        <v>-100</v>
      </c>
      <c r="M6" s="29">
        <f t="shared" si="1"/>
        <v>-100</v>
      </c>
      <c r="N6" s="29">
        <f t="shared" si="1"/>
        <v>-100</v>
      </c>
      <c r="O6" s="29">
        <f t="shared" si="1"/>
        <v>-100</v>
      </c>
      <c r="P6" s="29">
        <f t="shared" si="1"/>
        <v>-100</v>
      </c>
      <c r="Q6" s="29">
        <f t="shared" si="1"/>
        <v>-100</v>
      </c>
      <c r="R6" s="29">
        <f t="shared" si="1"/>
        <v>-100</v>
      </c>
      <c r="S6" s="29">
        <f t="shared" si="1"/>
        <v>-100</v>
      </c>
      <c r="T6" s="29">
        <f aca="true" t="shared" si="2" ref="S6:Y21">1.75*SQRT(Ham_Wt*Ham_Eff*T$5/100)*LOG(10*$B6)-100</f>
        <v>-100</v>
      </c>
      <c r="U6" s="29">
        <f t="shared" si="2"/>
        <v>-100</v>
      </c>
      <c r="V6" s="29">
        <f t="shared" si="2"/>
        <v>-100</v>
      </c>
      <c r="W6" s="29">
        <f t="shared" si="2"/>
        <v>-100</v>
      </c>
      <c r="X6" s="29">
        <f t="shared" si="2"/>
        <v>-100</v>
      </c>
      <c r="Y6" s="30">
        <f t="shared" si="2"/>
        <v>-100</v>
      </c>
    </row>
    <row r="7" spans="1:25" ht="12.75">
      <c r="A7" s="87">
        <v>25</v>
      </c>
      <c r="B7" s="73">
        <f t="shared" si="0"/>
        <v>0.4</v>
      </c>
      <c r="C7" s="33">
        <f t="shared" si="1"/>
        <v>-100</v>
      </c>
      <c r="D7" s="17">
        <f t="shared" si="1"/>
        <v>-100</v>
      </c>
      <c r="E7" s="17">
        <f t="shared" si="1"/>
        <v>-100</v>
      </c>
      <c r="F7" s="17">
        <f t="shared" si="1"/>
        <v>-100</v>
      </c>
      <c r="G7" s="17">
        <f t="shared" si="1"/>
        <v>-100</v>
      </c>
      <c r="H7" s="17">
        <f t="shared" si="1"/>
        <v>-100</v>
      </c>
      <c r="I7" s="17">
        <f t="shared" si="1"/>
        <v>-100</v>
      </c>
      <c r="J7" s="17">
        <f t="shared" si="1"/>
        <v>-100</v>
      </c>
      <c r="K7" s="17">
        <f t="shared" si="1"/>
        <v>-100</v>
      </c>
      <c r="L7" s="17">
        <f t="shared" si="1"/>
        <v>-100</v>
      </c>
      <c r="M7" s="17">
        <f t="shared" si="1"/>
        <v>-100</v>
      </c>
      <c r="N7" s="17">
        <f t="shared" si="1"/>
        <v>-100</v>
      </c>
      <c r="O7" s="17">
        <f t="shared" si="1"/>
        <v>-100</v>
      </c>
      <c r="P7" s="17">
        <f t="shared" si="1"/>
        <v>-100</v>
      </c>
      <c r="Q7" s="17">
        <f t="shared" si="1"/>
        <v>-100</v>
      </c>
      <c r="R7" s="17">
        <f t="shared" si="1"/>
        <v>-100</v>
      </c>
      <c r="S7" s="17">
        <f t="shared" si="2"/>
        <v>-100</v>
      </c>
      <c r="T7" s="17">
        <f t="shared" si="2"/>
        <v>-100</v>
      </c>
      <c r="U7" s="17">
        <f t="shared" si="2"/>
        <v>-100</v>
      </c>
      <c r="V7" s="17">
        <f t="shared" si="2"/>
        <v>-100</v>
      </c>
      <c r="W7" s="17">
        <f t="shared" si="2"/>
        <v>-100</v>
      </c>
      <c r="X7" s="17">
        <f t="shared" si="2"/>
        <v>-100</v>
      </c>
      <c r="Y7" s="26">
        <f t="shared" si="2"/>
        <v>-100</v>
      </c>
    </row>
    <row r="8" spans="1:25" ht="12.75">
      <c r="A8" s="87">
        <v>10</v>
      </c>
      <c r="B8" s="73">
        <f t="shared" si="0"/>
        <v>1</v>
      </c>
      <c r="C8" s="33">
        <f t="shared" si="1"/>
        <v>-100</v>
      </c>
      <c r="D8" s="17">
        <f t="shared" si="1"/>
        <v>-100</v>
      </c>
      <c r="E8" s="17">
        <f t="shared" si="1"/>
        <v>-100</v>
      </c>
      <c r="F8" s="17">
        <f t="shared" si="1"/>
        <v>-100</v>
      </c>
      <c r="G8" s="17">
        <f t="shared" si="1"/>
        <v>-100</v>
      </c>
      <c r="H8" s="17">
        <f t="shared" si="1"/>
        <v>-100</v>
      </c>
      <c r="I8" s="17">
        <f t="shared" si="1"/>
        <v>-100</v>
      </c>
      <c r="J8" s="17">
        <f t="shared" si="1"/>
        <v>-100</v>
      </c>
      <c r="K8" s="17">
        <f t="shared" si="1"/>
        <v>-100</v>
      </c>
      <c r="L8" s="17">
        <f t="shared" si="1"/>
        <v>-100</v>
      </c>
      <c r="M8" s="17">
        <f t="shared" si="1"/>
        <v>-100</v>
      </c>
      <c r="N8" s="17">
        <f t="shared" si="1"/>
        <v>-100</v>
      </c>
      <c r="O8" s="17">
        <f t="shared" si="1"/>
        <v>-100</v>
      </c>
      <c r="P8" s="17">
        <f t="shared" si="1"/>
        <v>-100</v>
      </c>
      <c r="Q8" s="17">
        <f t="shared" si="1"/>
        <v>-100</v>
      </c>
      <c r="R8" s="17">
        <f t="shared" si="1"/>
        <v>-100</v>
      </c>
      <c r="S8" s="17">
        <f t="shared" si="2"/>
        <v>-100</v>
      </c>
      <c r="T8" s="17">
        <f t="shared" si="2"/>
        <v>-100</v>
      </c>
      <c r="U8" s="17">
        <f t="shared" si="2"/>
        <v>-100</v>
      </c>
      <c r="V8" s="17">
        <f t="shared" si="2"/>
        <v>-100</v>
      </c>
      <c r="W8" s="17">
        <f t="shared" si="2"/>
        <v>-100</v>
      </c>
      <c r="X8" s="17">
        <f t="shared" si="2"/>
        <v>-100</v>
      </c>
      <c r="Y8" s="26">
        <f t="shared" si="2"/>
        <v>-100</v>
      </c>
    </row>
    <row r="9" spans="1:25" ht="12.75">
      <c r="A9" s="87">
        <v>5</v>
      </c>
      <c r="B9" s="73">
        <f t="shared" si="0"/>
        <v>2</v>
      </c>
      <c r="C9" s="33">
        <f t="shared" si="1"/>
        <v>-100</v>
      </c>
      <c r="D9" s="17">
        <f t="shared" si="1"/>
        <v>-100</v>
      </c>
      <c r="E9" s="17">
        <f t="shared" si="1"/>
        <v>-100</v>
      </c>
      <c r="F9" s="17">
        <f t="shared" si="1"/>
        <v>-100</v>
      </c>
      <c r="G9" s="17">
        <f t="shared" si="1"/>
        <v>-100</v>
      </c>
      <c r="H9" s="17">
        <f t="shared" si="1"/>
        <v>-100</v>
      </c>
      <c r="I9" s="17">
        <f t="shared" si="1"/>
        <v>-100</v>
      </c>
      <c r="J9" s="17">
        <f t="shared" si="1"/>
        <v>-100</v>
      </c>
      <c r="K9" s="17">
        <f t="shared" si="1"/>
        <v>-100</v>
      </c>
      <c r="L9" s="17">
        <f t="shared" si="1"/>
        <v>-100</v>
      </c>
      <c r="M9" s="17">
        <f t="shared" si="1"/>
        <v>-100</v>
      </c>
      <c r="N9" s="17">
        <f t="shared" si="1"/>
        <v>-100</v>
      </c>
      <c r="O9" s="17">
        <f t="shared" si="1"/>
        <v>-100</v>
      </c>
      <c r="P9" s="17">
        <f t="shared" si="1"/>
        <v>-100</v>
      </c>
      <c r="Q9" s="17">
        <f t="shared" si="1"/>
        <v>-100</v>
      </c>
      <c r="R9" s="17">
        <f t="shared" si="1"/>
        <v>-100</v>
      </c>
      <c r="S9" s="17">
        <f t="shared" si="2"/>
        <v>-100</v>
      </c>
      <c r="T9" s="17">
        <f t="shared" si="2"/>
        <v>-100</v>
      </c>
      <c r="U9" s="17">
        <f t="shared" si="2"/>
        <v>-100</v>
      </c>
      <c r="V9" s="17">
        <f t="shared" si="2"/>
        <v>-100</v>
      </c>
      <c r="W9" s="17">
        <f t="shared" si="2"/>
        <v>-100</v>
      </c>
      <c r="X9" s="17">
        <f t="shared" si="2"/>
        <v>-100</v>
      </c>
      <c r="Y9" s="26">
        <f t="shared" si="2"/>
        <v>-100</v>
      </c>
    </row>
    <row r="10" spans="1:25" ht="12.75">
      <c r="A10" s="87">
        <v>3</v>
      </c>
      <c r="B10" s="73">
        <f t="shared" si="0"/>
        <v>3.3333333333333335</v>
      </c>
      <c r="C10" s="33">
        <f t="shared" si="1"/>
        <v>-100</v>
      </c>
      <c r="D10" s="17">
        <f t="shared" si="1"/>
        <v>-100</v>
      </c>
      <c r="E10" s="17">
        <f t="shared" si="1"/>
        <v>-100</v>
      </c>
      <c r="F10" s="17">
        <f t="shared" si="1"/>
        <v>-100</v>
      </c>
      <c r="G10" s="17">
        <f t="shared" si="1"/>
        <v>-100</v>
      </c>
      <c r="H10" s="17">
        <f t="shared" si="1"/>
        <v>-100</v>
      </c>
      <c r="I10" s="17">
        <f t="shared" si="1"/>
        <v>-100</v>
      </c>
      <c r="J10" s="17">
        <f t="shared" si="1"/>
        <v>-100</v>
      </c>
      <c r="K10" s="17">
        <f t="shared" si="1"/>
        <v>-100</v>
      </c>
      <c r="L10" s="17">
        <f t="shared" si="1"/>
        <v>-100</v>
      </c>
      <c r="M10" s="17">
        <f t="shared" si="1"/>
        <v>-100</v>
      </c>
      <c r="N10" s="17">
        <f t="shared" si="1"/>
        <v>-100</v>
      </c>
      <c r="O10" s="17">
        <f t="shared" si="1"/>
        <v>-100</v>
      </c>
      <c r="P10" s="17">
        <f t="shared" si="1"/>
        <v>-100</v>
      </c>
      <c r="Q10" s="17">
        <f t="shared" si="1"/>
        <v>-100</v>
      </c>
      <c r="R10" s="17">
        <f t="shared" si="1"/>
        <v>-100</v>
      </c>
      <c r="S10" s="17">
        <f t="shared" si="2"/>
        <v>-100</v>
      </c>
      <c r="T10" s="17">
        <f t="shared" si="2"/>
        <v>-100</v>
      </c>
      <c r="U10" s="17">
        <f t="shared" si="2"/>
        <v>-100</v>
      </c>
      <c r="V10" s="17">
        <f t="shared" si="2"/>
        <v>-100</v>
      </c>
      <c r="W10" s="17">
        <f t="shared" si="2"/>
        <v>-100</v>
      </c>
      <c r="X10" s="17">
        <f t="shared" si="2"/>
        <v>-100</v>
      </c>
      <c r="Y10" s="26">
        <f t="shared" si="2"/>
        <v>-100</v>
      </c>
    </row>
    <row r="11" spans="1:25" ht="12.75">
      <c r="A11" s="88">
        <v>2.75</v>
      </c>
      <c r="B11" s="73">
        <f t="shared" si="0"/>
        <v>3.6363636363636362</v>
      </c>
      <c r="C11" s="33">
        <f t="shared" si="1"/>
        <v>-100</v>
      </c>
      <c r="D11" s="17">
        <f t="shared" si="1"/>
        <v>-100</v>
      </c>
      <c r="E11" s="17">
        <f t="shared" si="1"/>
        <v>-100</v>
      </c>
      <c r="F11" s="17">
        <f t="shared" si="1"/>
        <v>-100</v>
      </c>
      <c r="G11" s="17">
        <f t="shared" si="1"/>
        <v>-100</v>
      </c>
      <c r="H11" s="17">
        <f t="shared" si="1"/>
        <v>-100</v>
      </c>
      <c r="I11" s="17">
        <f t="shared" si="1"/>
        <v>-100</v>
      </c>
      <c r="J11" s="17">
        <f t="shared" si="1"/>
        <v>-100</v>
      </c>
      <c r="K11" s="17">
        <f t="shared" si="1"/>
        <v>-100</v>
      </c>
      <c r="L11" s="17">
        <f t="shared" si="1"/>
        <v>-100</v>
      </c>
      <c r="M11" s="17">
        <f t="shared" si="1"/>
        <v>-100</v>
      </c>
      <c r="N11" s="17">
        <f t="shared" si="1"/>
        <v>-100</v>
      </c>
      <c r="O11" s="17">
        <f t="shared" si="1"/>
        <v>-100</v>
      </c>
      <c r="P11" s="17">
        <f t="shared" si="1"/>
        <v>-100</v>
      </c>
      <c r="Q11" s="17">
        <f t="shared" si="1"/>
        <v>-100</v>
      </c>
      <c r="R11" s="17">
        <f t="shared" si="1"/>
        <v>-100</v>
      </c>
      <c r="S11" s="17">
        <f t="shared" si="2"/>
        <v>-100</v>
      </c>
      <c r="T11" s="17">
        <f t="shared" si="2"/>
        <v>-100</v>
      </c>
      <c r="U11" s="17">
        <f t="shared" si="2"/>
        <v>-100</v>
      </c>
      <c r="V11" s="17">
        <f t="shared" si="2"/>
        <v>-100</v>
      </c>
      <c r="W11" s="17">
        <f t="shared" si="2"/>
        <v>-100</v>
      </c>
      <c r="X11" s="17">
        <f t="shared" si="2"/>
        <v>-100</v>
      </c>
      <c r="Y11" s="26">
        <f t="shared" si="2"/>
        <v>-100</v>
      </c>
    </row>
    <row r="12" spans="1:25" ht="12.75">
      <c r="A12" s="88">
        <v>2.5</v>
      </c>
      <c r="B12" s="73">
        <f t="shared" si="0"/>
        <v>4</v>
      </c>
      <c r="C12" s="33">
        <f t="shared" si="1"/>
        <v>-100</v>
      </c>
      <c r="D12" s="17">
        <f t="shared" si="1"/>
        <v>-100</v>
      </c>
      <c r="E12" s="17">
        <f t="shared" si="1"/>
        <v>-100</v>
      </c>
      <c r="F12" s="17">
        <f t="shared" si="1"/>
        <v>-100</v>
      </c>
      <c r="G12" s="17">
        <f t="shared" si="1"/>
        <v>-100</v>
      </c>
      <c r="H12" s="17">
        <f t="shared" si="1"/>
        <v>-100</v>
      </c>
      <c r="I12" s="17">
        <f t="shared" si="1"/>
        <v>-100</v>
      </c>
      <c r="J12" s="17">
        <f t="shared" si="1"/>
        <v>-100</v>
      </c>
      <c r="K12" s="17">
        <f t="shared" si="1"/>
        <v>-100</v>
      </c>
      <c r="L12" s="17">
        <f t="shared" si="1"/>
        <v>-100</v>
      </c>
      <c r="M12" s="17">
        <f t="shared" si="1"/>
        <v>-100</v>
      </c>
      <c r="N12" s="17">
        <f t="shared" si="1"/>
        <v>-100</v>
      </c>
      <c r="O12" s="17">
        <f t="shared" si="1"/>
        <v>-100</v>
      </c>
      <c r="P12" s="17">
        <f t="shared" si="1"/>
        <v>-100</v>
      </c>
      <c r="Q12" s="17">
        <f t="shared" si="1"/>
        <v>-100</v>
      </c>
      <c r="R12" s="17">
        <f t="shared" si="1"/>
        <v>-100</v>
      </c>
      <c r="S12" s="17">
        <f t="shared" si="2"/>
        <v>-100</v>
      </c>
      <c r="T12" s="17">
        <f t="shared" si="2"/>
        <v>-100</v>
      </c>
      <c r="U12" s="17">
        <f t="shared" si="2"/>
        <v>-100</v>
      </c>
      <c r="V12" s="17">
        <f t="shared" si="2"/>
        <v>-100</v>
      </c>
      <c r="W12" s="17">
        <f t="shared" si="2"/>
        <v>-100</v>
      </c>
      <c r="X12" s="17">
        <f t="shared" si="2"/>
        <v>-100</v>
      </c>
      <c r="Y12" s="26">
        <f t="shared" si="2"/>
        <v>-100</v>
      </c>
    </row>
    <row r="13" spans="1:25" ht="12.75">
      <c r="A13" s="88">
        <v>2.25</v>
      </c>
      <c r="B13" s="73">
        <f t="shared" si="0"/>
        <v>4.444444444444445</v>
      </c>
      <c r="C13" s="33">
        <f t="shared" si="1"/>
        <v>-100</v>
      </c>
      <c r="D13" s="17">
        <f t="shared" si="1"/>
        <v>-100</v>
      </c>
      <c r="E13" s="17">
        <f t="shared" si="1"/>
        <v>-100</v>
      </c>
      <c r="F13" s="17">
        <f t="shared" si="1"/>
        <v>-100</v>
      </c>
      <c r="G13" s="17">
        <f t="shared" si="1"/>
        <v>-100</v>
      </c>
      <c r="H13" s="17">
        <f t="shared" si="1"/>
        <v>-100</v>
      </c>
      <c r="I13" s="17">
        <f t="shared" si="1"/>
        <v>-100</v>
      </c>
      <c r="J13" s="17">
        <f t="shared" si="1"/>
        <v>-100</v>
      </c>
      <c r="K13" s="17">
        <f t="shared" si="1"/>
        <v>-100</v>
      </c>
      <c r="L13" s="17">
        <f t="shared" si="1"/>
        <v>-100</v>
      </c>
      <c r="M13" s="17">
        <f t="shared" si="1"/>
        <v>-100</v>
      </c>
      <c r="N13" s="17">
        <f t="shared" si="1"/>
        <v>-100</v>
      </c>
      <c r="O13" s="17">
        <f t="shared" si="1"/>
        <v>-100</v>
      </c>
      <c r="P13" s="17">
        <f t="shared" si="1"/>
        <v>-100</v>
      </c>
      <c r="Q13" s="17">
        <f t="shared" si="1"/>
        <v>-100</v>
      </c>
      <c r="R13" s="17">
        <f t="shared" si="1"/>
        <v>-100</v>
      </c>
      <c r="S13" s="17">
        <f t="shared" si="2"/>
        <v>-100</v>
      </c>
      <c r="T13" s="17">
        <f t="shared" si="2"/>
        <v>-100</v>
      </c>
      <c r="U13" s="17">
        <f t="shared" si="2"/>
        <v>-100</v>
      </c>
      <c r="V13" s="17">
        <f t="shared" si="2"/>
        <v>-100</v>
      </c>
      <c r="W13" s="17">
        <f t="shared" si="2"/>
        <v>-100</v>
      </c>
      <c r="X13" s="17">
        <f t="shared" si="2"/>
        <v>-100</v>
      </c>
      <c r="Y13" s="26">
        <f t="shared" si="2"/>
        <v>-100</v>
      </c>
    </row>
    <row r="14" spans="1:25" ht="12.75">
      <c r="A14" s="88">
        <v>2</v>
      </c>
      <c r="B14" s="73">
        <f t="shared" si="0"/>
        <v>5</v>
      </c>
      <c r="C14" s="33">
        <f t="shared" si="1"/>
        <v>-100</v>
      </c>
      <c r="D14" s="17">
        <f t="shared" si="1"/>
        <v>-100</v>
      </c>
      <c r="E14" s="17">
        <f t="shared" si="1"/>
        <v>-100</v>
      </c>
      <c r="F14" s="17">
        <f t="shared" si="1"/>
        <v>-100</v>
      </c>
      <c r="G14" s="17">
        <f t="shared" si="1"/>
        <v>-100</v>
      </c>
      <c r="H14" s="17">
        <f t="shared" si="1"/>
        <v>-100</v>
      </c>
      <c r="I14" s="17">
        <f t="shared" si="1"/>
        <v>-100</v>
      </c>
      <c r="J14" s="17">
        <f t="shared" si="1"/>
        <v>-100</v>
      </c>
      <c r="K14" s="17">
        <f t="shared" si="1"/>
        <v>-100</v>
      </c>
      <c r="L14" s="17">
        <f t="shared" si="1"/>
        <v>-100</v>
      </c>
      <c r="M14" s="17">
        <f t="shared" si="1"/>
        <v>-100</v>
      </c>
      <c r="N14" s="17">
        <f t="shared" si="1"/>
        <v>-100</v>
      </c>
      <c r="O14" s="17">
        <f t="shared" si="1"/>
        <v>-100</v>
      </c>
      <c r="P14" s="17">
        <f t="shared" si="1"/>
        <v>-100</v>
      </c>
      <c r="Q14" s="17">
        <f t="shared" si="1"/>
        <v>-100</v>
      </c>
      <c r="R14" s="17">
        <f t="shared" si="1"/>
        <v>-100</v>
      </c>
      <c r="S14" s="17">
        <f t="shared" si="2"/>
        <v>-100</v>
      </c>
      <c r="T14" s="17">
        <f t="shared" si="2"/>
        <v>-100</v>
      </c>
      <c r="U14" s="17">
        <f t="shared" si="2"/>
        <v>-100</v>
      </c>
      <c r="V14" s="17">
        <f t="shared" si="2"/>
        <v>-100</v>
      </c>
      <c r="W14" s="17">
        <f t="shared" si="2"/>
        <v>-100</v>
      </c>
      <c r="X14" s="17">
        <f t="shared" si="2"/>
        <v>-100</v>
      </c>
      <c r="Y14" s="26">
        <f t="shared" si="2"/>
        <v>-100</v>
      </c>
    </row>
    <row r="15" spans="1:25" ht="12.75">
      <c r="A15" s="88">
        <v>1.75</v>
      </c>
      <c r="B15" s="73">
        <f t="shared" si="0"/>
        <v>5.714285714285714</v>
      </c>
      <c r="C15" s="33">
        <f t="shared" si="1"/>
        <v>-100</v>
      </c>
      <c r="D15" s="17">
        <f t="shared" si="1"/>
        <v>-100</v>
      </c>
      <c r="E15" s="17">
        <f t="shared" si="1"/>
        <v>-100</v>
      </c>
      <c r="F15" s="17">
        <f t="shared" si="1"/>
        <v>-100</v>
      </c>
      <c r="G15" s="17">
        <f t="shared" si="1"/>
        <v>-100</v>
      </c>
      <c r="H15" s="17">
        <f t="shared" si="1"/>
        <v>-100</v>
      </c>
      <c r="I15" s="17">
        <f t="shared" si="1"/>
        <v>-100</v>
      </c>
      <c r="J15" s="17">
        <f t="shared" si="1"/>
        <v>-100</v>
      </c>
      <c r="K15" s="17">
        <f t="shared" si="1"/>
        <v>-100</v>
      </c>
      <c r="L15" s="17">
        <f t="shared" si="1"/>
        <v>-100</v>
      </c>
      <c r="M15" s="17">
        <f t="shared" si="1"/>
        <v>-100</v>
      </c>
      <c r="N15" s="17">
        <f t="shared" si="1"/>
        <v>-100</v>
      </c>
      <c r="O15" s="17">
        <f t="shared" si="1"/>
        <v>-100</v>
      </c>
      <c r="P15" s="17">
        <f t="shared" si="1"/>
        <v>-100</v>
      </c>
      <c r="Q15" s="17">
        <f t="shared" si="1"/>
        <v>-100</v>
      </c>
      <c r="R15" s="17">
        <f t="shared" si="1"/>
        <v>-100</v>
      </c>
      <c r="S15" s="17">
        <f t="shared" si="2"/>
        <v>-100</v>
      </c>
      <c r="T15" s="17">
        <f t="shared" si="2"/>
        <v>-100</v>
      </c>
      <c r="U15" s="17">
        <f t="shared" si="2"/>
        <v>-100</v>
      </c>
      <c r="V15" s="17">
        <f t="shared" si="2"/>
        <v>-100</v>
      </c>
      <c r="W15" s="17">
        <f t="shared" si="2"/>
        <v>-100</v>
      </c>
      <c r="X15" s="17">
        <f t="shared" si="2"/>
        <v>-100</v>
      </c>
      <c r="Y15" s="26">
        <f t="shared" si="2"/>
        <v>-100</v>
      </c>
    </row>
    <row r="16" spans="1:25" ht="12.75">
      <c r="A16" s="88">
        <v>1.5</v>
      </c>
      <c r="B16" s="73">
        <f t="shared" si="0"/>
        <v>6.666666666666667</v>
      </c>
      <c r="C16" s="33">
        <f aca="true" t="shared" si="3" ref="C16:S25">1.75*SQRT(Ham_Wt*Ham_Eff*C$5/100)*LOG(10*$B16)-100</f>
        <v>-100</v>
      </c>
      <c r="D16" s="17">
        <f t="shared" si="3"/>
        <v>-100</v>
      </c>
      <c r="E16" s="17">
        <f t="shared" si="3"/>
        <v>-100</v>
      </c>
      <c r="F16" s="17">
        <f t="shared" si="3"/>
        <v>-100</v>
      </c>
      <c r="G16" s="17">
        <f t="shared" si="3"/>
        <v>-100</v>
      </c>
      <c r="H16" s="17">
        <f t="shared" si="3"/>
        <v>-100</v>
      </c>
      <c r="I16" s="17">
        <f t="shared" si="3"/>
        <v>-100</v>
      </c>
      <c r="J16" s="17">
        <f t="shared" si="3"/>
        <v>-100</v>
      </c>
      <c r="K16" s="17">
        <f t="shared" si="3"/>
        <v>-100</v>
      </c>
      <c r="L16" s="17">
        <f t="shared" si="3"/>
        <v>-100</v>
      </c>
      <c r="M16" s="17">
        <f t="shared" si="3"/>
        <v>-100</v>
      </c>
      <c r="N16" s="17">
        <f t="shared" si="3"/>
        <v>-100</v>
      </c>
      <c r="O16" s="17">
        <f t="shared" si="3"/>
        <v>-100</v>
      </c>
      <c r="P16" s="17">
        <f t="shared" si="3"/>
        <v>-100</v>
      </c>
      <c r="Q16" s="17">
        <f t="shared" si="3"/>
        <v>-100</v>
      </c>
      <c r="R16" s="17">
        <f t="shared" si="3"/>
        <v>-100</v>
      </c>
      <c r="S16" s="17">
        <f t="shared" si="3"/>
        <v>-100</v>
      </c>
      <c r="T16" s="17">
        <f t="shared" si="2"/>
        <v>-100</v>
      </c>
      <c r="U16" s="17">
        <f t="shared" si="2"/>
        <v>-100</v>
      </c>
      <c r="V16" s="17">
        <f t="shared" si="2"/>
        <v>-100</v>
      </c>
      <c r="W16" s="17">
        <f t="shared" si="2"/>
        <v>-100</v>
      </c>
      <c r="X16" s="17">
        <f t="shared" si="2"/>
        <v>-100</v>
      </c>
      <c r="Y16" s="26">
        <f t="shared" si="2"/>
        <v>-100</v>
      </c>
    </row>
    <row r="17" spans="1:25" ht="12.75">
      <c r="A17" s="88">
        <v>1.25</v>
      </c>
      <c r="B17" s="73">
        <f t="shared" si="0"/>
        <v>8</v>
      </c>
      <c r="C17" s="33">
        <f t="shared" si="3"/>
        <v>-100</v>
      </c>
      <c r="D17" s="17">
        <f t="shared" si="3"/>
        <v>-100</v>
      </c>
      <c r="E17" s="17">
        <f t="shared" si="3"/>
        <v>-100</v>
      </c>
      <c r="F17" s="17">
        <f t="shared" si="3"/>
        <v>-100</v>
      </c>
      <c r="G17" s="17">
        <f t="shared" si="3"/>
        <v>-100</v>
      </c>
      <c r="H17" s="17">
        <f t="shared" si="3"/>
        <v>-100</v>
      </c>
      <c r="I17" s="17">
        <f t="shared" si="3"/>
        <v>-100</v>
      </c>
      <c r="J17" s="17">
        <f t="shared" si="3"/>
        <v>-100</v>
      </c>
      <c r="K17" s="17">
        <f t="shared" si="3"/>
        <v>-100</v>
      </c>
      <c r="L17" s="17">
        <f t="shared" si="3"/>
        <v>-100</v>
      </c>
      <c r="M17" s="17">
        <f t="shared" si="3"/>
        <v>-100</v>
      </c>
      <c r="N17" s="17">
        <f t="shared" si="3"/>
        <v>-100</v>
      </c>
      <c r="O17" s="17">
        <f t="shared" si="3"/>
        <v>-100</v>
      </c>
      <c r="P17" s="17">
        <f t="shared" si="3"/>
        <v>-100</v>
      </c>
      <c r="Q17" s="17">
        <f t="shared" si="3"/>
        <v>-100</v>
      </c>
      <c r="R17" s="17">
        <f t="shared" si="3"/>
        <v>-100</v>
      </c>
      <c r="S17" s="17">
        <f t="shared" si="2"/>
        <v>-100</v>
      </c>
      <c r="T17" s="17">
        <f t="shared" si="2"/>
        <v>-100</v>
      </c>
      <c r="U17" s="17">
        <f t="shared" si="2"/>
        <v>-100</v>
      </c>
      <c r="V17" s="17">
        <f t="shared" si="2"/>
        <v>-100</v>
      </c>
      <c r="W17" s="17">
        <f t="shared" si="2"/>
        <v>-100</v>
      </c>
      <c r="X17" s="17">
        <f t="shared" si="2"/>
        <v>-100</v>
      </c>
      <c r="Y17" s="26">
        <f t="shared" si="2"/>
        <v>-100</v>
      </c>
    </row>
    <row r="18" spans="1:25" ht="12.75">
      <c r="A18" s="89">
        <v>1</v>
      </c>
      <c r="B18" s="73">
        <f>10/A18</f>
        <v>10</v>
      </c>
      <c r="C18" s="33">
        <f t="shared" si="3"/>
        <v>-100</v>
      </c>
      <c r="D18" s="17">
        <f t="shared" si="3"/>
        <v>-100</v>
      </c>
      <c r="E18" s="17">
        <f t="shared" si="3"/>
        <v>-100</v>
      </c>
      <c r="F18" s="17">
        <f t="shared" si="3"/>
        <v>-100</v>
      </c>
      <c r="G18" s="17">
        <f t="shared" si="3"/>
        <v>-100</v>
      </c>
      <c r="H18" s="17">
        <f t="shared" si="3"/>
        <v>-100</v>
      </c>
      <c r="I18" s="17">
        <f t="shared" si="3"/>
        <v>-100</v>
      </c>
      <c r="J18" s="17">
        <f t="shared" si="3"/>
        <v>-100</v>
      </c>
      <c r="K18" s="17">
        <f t="shared" si="3"/>
        <v>-100</v>
      </c>
      <c r="L18" s="17">
        <f t="shared" si="3"/>
        <v>-100</v>
      </c>
      <c r="M18" s="17">
        <f t="shared" si="3"/>
        <v>-100</v>
      </c>
      <c r="N18" s="17">
        <f t="shared" si="3"/>
        <v>-100</v>
      </c>
      <c r="O18" s="17">
        <f t="shared" si="3"/>
        <v>-100</v>
      </c>
      <c r="P18" s="17">
        <f t="shared" si="3"/>
        <v>-100</v>
      </c>
      <c r="Q18" s="17">
        <f t="shared" si="3"/>
        <v>-100</v>
      </c>
      <c r="R18" s="17">
        <f t="shared" si="3"/>
        <v>-100</v>
      </c>
      <c r="S18" s="17">
        <f t="shared" si="2"/>
        <v>-100</v>
      </c>
      <c r="T18" s="17">
        <f t="shared" si="2"/>
        <v>-100</v>
      </c>
      <c r="U18" s="17">
        <f t="shared" si="2"/>
        <v>-100</v>
      </c>
      <c r="V18" s="17">
        <f t="shared" si="2"/>
        <v>-100</v>
      </c>
      <c r="W18" s="17">
        <f t="shared" si="2"/>
        <v>-100</v>
      </c>
      <c r="X18" s="17">
        <f t="shared" si="2"/>
        <v>-100</v>
      </c>
      <c r="Y18" s="26">
        <f t="shared" si="2"/>
        <v>-100</v>
      </c>
    </row>
    <row r="19" spans="1:25" ht="12.75">
      <c r="A19" s="89">
        <f>7/8</f>
        <v>0.875</v>
      </c>
      <c r="B19" s="73">
        <f aca="true" t="shared" si="4" ref="B19:B25">10/A19</f>
        <v>11.428571428571429</v>
      </c>
      <c r="C19" s="33">
        <f t="shared" si="3"/>
        <v>-100</v>
      </c>
      <c r="D19" s="17">
        <f t="shared" si="3"/>
        <v>-100</v>
      </c>
      <c r="E19" s="17">
        <f t="shared" si="3"/>
        <v>-100</v>
      </c>
      <c r="F19" s="17">
        <f t="shared" si="3"/>
        <v>-100</v>
      </c>
      <c r="G19" s="17">
        <f t="shared" si="3"/>
        <v>-100</v>
      </c>
      <c r="H19" s="17">
        <f t="shared" si="3"/>
        <v>-100</v>
      </c>
      <c r="I19" s="17">
        <f t="shared" si="3"/>
        <v>-100</v>
      </c>
      <c r="J19" s="17">
        <f t="shared" si="3"/>
        <v>-100</v>
      </c>
      <c r="K19" s="17">
        <f t="shared" si="3"/>
        <v>-100</v>
      </c>
      <c r="L19" s="17">
        <f t="shared" si="3"/>
        <v>-100</v>
      </c>
      <c r="M19" s="17">
        <f t="shared" si="3"/>
        <v>-100</v>
      </c>
      <c r="N19" s="17">
        <f t="shared" si="3"/>
        <v>-100</v>
      </c>
      <c r="O19" s="17">
        <f t="shared" si="3"/>
        <v>-100</v>
      </c>
      <c r="P19" s="17">
        <f t="shared" si="3"/>
        <v>-100</v>
      </c>
      <c r="Q19" s="17">
        <f t="shared" si="3"/>
        <v>-100</v>
      </c>
      <c r="R19" s="17">
        <f t="shared" si="3"/>
        <v>-100</v>
      </c>
      <c r="S19" s="17">
        <f t="shared" si="2"/>
        <v>-100</v>
      </c>
      <c r="T19" s="17">
        <f t="shared" si="2"/>
        <v>-100</v>
      </c>
      <c r="U19" s="17">
        <f t="shared" si="2"/>
        <v>-100</v>
      </c>
      <c r="V19" s="17">
        <f t="shared" si="2"/>
        <v>-100</v>
      </c>
      <c r="W19" s="17">
        <f t="shared" si="2"/>
        <v>-100</v>
      </c>
      <c r="X19" s="17">
        <f t="shared" si="2"/>
        <v>-100</v>
      </c>
      <c r="Y19" s="26">
        <f t="shared" si="2"/>
        <v>-100</v>
      </c>
    </row>
    <row r="20" spans="1:25" ht="12.75">
      <c r="A20" s="89">
        <f>3/4</f>
        <v>0.75</v>
      </c>
      <c r="B20" s="73">
        <f t="shared" si="4"/>
        <v>13.333333333333334</v>
      </c>
      <c r="C20" s="33">
        <f t="shared" si="3"/>
        <v>-100</v>
      </c>
      <c r="D20" s="17">
        <f t="shared" si="3"/>
        <v>-100</v>
      </c>
      <c r="E20" s="17">
        <f t="shared" si="3"/>
        <v>-100</v>
      </c>
      <c r="F20" s="17">
        <f t="shared" si="3"/>
        <v>-100</v>
      </c>
      <c r="G20" s="17">
        <f t="shared" si="3"/>
        <v>-100</v>
      </c>
      <c r="H20" s="17">
        <f t="shared" si="3"/>
        <v>-100</v>
      </c>
      <c r="I20" s="17">
        <f t="shared" si="3"/>
        <v>-100</v>
      </c>
      <c r="J20" s="17">
        <f t="shared" si="3"/>
        <v>-100</v>
      </c>
      <c r="K20" s="17">
        <f t="shared" si="3"/>
        <v>-100</v>
      </c>
      <c r="L20" s="17">
        <f t="shared" si="3"/>
        <v>-100</v>
      </c>
      <c r="M20" s="17">
        <f t="shared" si="3"/>
        <v>-100</v>
      </c>
      <c r="N20" s="17">
        <f t="shared" si="3"/>
        <v>-100</v>
      </c>
      <c r="O20" s="17">
        <f t="shared" si="3"/>
        <v>-100</v>
      </c>
      <c r="P20" s="17">
        <f t="shared" si="3"/>
        <v>-100</v>
      </c>
      <c r="Q20" s="17">
        <f t="shared" si="3"/>
        <v>-100</v>
      </c>
      <c r="R20" s="17">
        <f t="shared" si="3"/>
        <v>-100</v>
      </c>
      <c r="S20" s="17">
        <f t="shared" si="2"/>
        <v>-100</v>
      </c>
      <c r="T20" s="17">
        <f t="shared" si="2"/>
        <v>-100</v>
      </c>
      <c r="U20" s="17">
        <f t="shared" si="2"/>
        <v>-100</v>
      </c>
      <c r="V20" s="17">
        <f t="shared" si="2"/>
        <v>-100</v>
      </c>
      <c r="W20" s="17">
        <f t="shared" si="2"/>
        <v>-100</v>
      </c>
      <c r="X20" s="17">
        <f t="shared" si="2"/>
        <v>-100</v>
      </c>
      <c r="Y20" s="26">
        <f t="shared" si="2"/>
        <v>-100</v>
      </c>
    </row>
    <row r="21" spans="1:25" ht="12.75">
      <c r="A21" s="89">
        <f>5/8</f>
        <v>0.625</v>
      </c>
      <c r="B21" s="73">
        <f t="shared" si="4"/>
        <v>16</v>
      </c>
      <c r="C21" s="33">
        <f t="shared" si="3"/>
        <v>-100</v>
      </c>
      <c r="D21" s="17">
        <f t="shared" si="3"/>
        <v>-100</v>
      </c>
      <c r="E21" s="17">
        <f t="shared" si="3"/>
        <v>-100</v>
      </c>
      <c r="F21" s="17">
        <f t="shared" si="3"/>
        <v>-100</v>
      </c>
      <c r="G21" s="17">
        <f t="shared" si="3"/>
        <v>-100</v>
      </c>
      <c r="H21" s="17">
        <f t="shared" si="3"/>
        <v>-100</v>
      </c>
      <c r="I21" s="17">
        <f t="shared" si="3"/>
        <v>-100</v>
      </c>
      <c r="J21" s="17">
        <f t="shared" si="3"/>
        <v>-100</v>
      </c>
      <c r="K21" s="17">
        <f t="shared" si="3"/>
        <v>-100</v>
      </c>
      <c r="L21" s="17">
        <f t="shared" si="3"/>
        <v>-100</v>
      </c>
      <c r="M21" s="17">
        <f t="shared" si="3"/>
        <v>-100</v>
      </c>
      <c r="N21" s="17">
        <f t="shared" si="3"/>
        <v>-100</v>
      </c>
      <c r="O21" s="17">
        <f t="shared" si="3"/>
        <v>-100</v>
      </c>
      <c r="P21" s="17">
        <f t="shared" si="3"/>
        <v>-100</v>
      </c>
      <c r="Q21" s="17">
        <f t="shared" si="3"/>
        <v>-100</v>
      </c>
      <c r="R21" s="17">
        <f t="shared" si="3"/>
        <v>-100</v>
      </c>
      <c r="S21" s="17">
        <f t="shared" si="2"/>
        <v>-100</v>
      </c>
      <c r="T21" s="17">
        <f t="shared" si="2"/>
        <v>-100</v>
      </c>
      <c r="U21" s="17">
        <f t="shared" si="2"/>
        <v>-100</v>
      </c>
      <c r="V21" s="17">
        <f t="shared" si="2"/>
        <v>-100</v>
      </c>
      <c r="W21" s="17">
        <f t="shared" si="2"/>
        <v>-100</v>
      </c>
      <c r="X21" s="17">
        <f t="shared" si="2"/>
        <v>-100</v>
      </c>
      <c r="Y21" s="26">
        <f t="shared" si="2"/>
        <v>-100</v>
      </c>
    </row>
    <row r="22" spans="1:25" ht="12.75">
      <c r="A22" s="89">
        <f>1/2</f>
        <v>0.5</v>
      </c>
      <c r="B22" s="73">
        <f t="shared" si="4"/>
        <v>20</v>
      </c>
      <c r="C22" s="33">
        <f t="shared" si="3"/>
        <v>-100</v>
      </c>
      <c r="D22" s="17">
        <f t="shared" si="3"/>
        <v>-100</v>
      </c>
      <c r="E22" s="17">
        <f t="shared" si="3"/>
        <v>-100</v>
      </c>
      <c r="F22" s="17">
        <f t="shared" si="3"/>
        <v>-100</v>
      </c>
      <c r="G22" s="17">
        <f t="shared" si="3"/>
        <v>-100</v>
      </c>
      <c r="H22" s="17">
        <f t="shared" si="3"/>
        <v>-100</v>
      </c>
      <c r="I22" s="17">
        <f t="shared" si="3"/>
        <v>-100</v>
      </c>
      <c r="J22" s="17">
        <f t="shared" si="3"/>
        <v>-100</v>
      </c>
      <c r="K22" s="17">
        <f t="shared" si="3"/>
        <v>-100</v>
      </c>
      <c r="L22" s="17">
        <f t="shared" si="3"/>
        <v>-100</v>
      </c>
      <c r="M22" s="17">
        <f t="shared" si="3"/>
        <v>-100</v>
      </c>
      <c r="N22" s="17">
        <f t="shared" si="3"/>
        <v>-100</v>
      </c>
      <c r="O22" s="17">
        <f t="shared" si="3"/>
        <v>-100</v>
      </c>
      <c r="P22" s="17">
        <f t="shared" si="3"/>
        <v>-100</v>
      </c>
      <c r="Q22" s="17">
        <f t="shared" si="3"/>
        <v>-100</v>
      </c>
      <c r="R22" s="17">
        <f t="shared" si="3"/>
        <v>-100</v>
      </c>
      <c r="S22" s="17">
        <f aca="true" t="shared" si="5" ref="S22:Y25">1.75*SQRT(Ham_Wt*Ham_Eff*S$5/100)*LOG(10*$B22)-100</f>
        <v>-100</v>
      </c>
      <c r="T22" s="17">
        <f t="shared" si="5"/>
        <v>-100</v>
      </c>
      <c r="U22" s="17">
        <f t="shared" si="5"/>
        <v>-100</v>
      </c>
      <c r="V22" s="17">
        <f t="shared" si="5"/>
        <v>-100</v>
      </c>
      <c r="W22" s="17">
        <f t="shared" si="5"/>
        <v>-100</v>
      </c>
      <c r="X22" s="17">
        <f t="shared" si="5"/>
        <v>-100</v>
      </c>
      <c r="Y22" s="26">
        <f t="shared" si="5"/>
        <v>-100</v>
      </c>
    </row>
    <row r="23" spans="1:25" ht="12.75">
      <c r="A23" s="89">
        <f>3/8</f>
        <v>0.375</v>
      </c>
      <c r="B23" s="73">
        <f t="shared" si="4"/>
        <v>26.666666666666668</v>
      </c>
      <c r="C23" s="33">
        <f t="shared" si="3"/>
        <v>-100</v>
      </c>
      <c r="D23" s="17">
        <f t="shared" si="3"/>
        <v>-100</v>
      </c>
      <c r="E23" s="17">
        <f t="shared" si="3"/>
        <v>-100</v>
      </c>
      <c r="F23" s="17">
        <f t="shared" si="3"/>
        <v>-100</v>
      </c>
      <c r="G23" s="17">
        <f t="shared" si="3"/>
        <v>-100</v>
      </c>
      <c r="H23" s="17">
        <f t="shared" si="3"/>
        <v>-100</v>
      </c>
      <c r="I23" s="17">
        <f t="shared" si="3"/>
        <v>-100</v>
      </c>
      <c r="J23" s="17">
        <f t="shared" si="3"/>
        <v>-100</v>
      </c>
      <c r="K23" s="17">
        <f t="shared" si="3"/>
        <v>-100</v>
      </c>
      <c r="L23" s="17">
        <f t="shared" si="3"/>
        <v>-100</v>
      </c>
      <c r="M23" s="17">
        <f t="shared" si="3"/>
        <v>-100</v>
      </c>
      <c r="N23" s="17">
        <f t="shared" si="3"/>
        <v>-100</v>
      </c>
      <c r="O23" s="17">
        <f t="shared" si="3"/>
        <v>-100</v>
      </c>
      <c r="P23" s="17">
        <f t="shared" si="3"/>
        <v>-100</v>
      </c>
      <c r="Q23" s="17">
        <f t="shared" si="3"/>
        <v>-100</v>
      </c>
      <c r="R23" s="17">
        <f t="shared" si="3"/>
        <v>-100</v>
      </c>
      <c r="S23" s="17">
        <f t="shared" si="5"/>
        <v>-100</v>
      </c>
      <c r="T23" s="17">
        <f t="shared" si="5"/>
        <v>-100</v>
      </c>
      <c r="U23" s="17">
        <f t="shared" si="5"/>
        <v>-100</v>
      </c>
      <c r="V23" s="17">
        <f t="shared" si="5"/>
        <v>-100</v>
      </c>
      <c r="W23" s="17">
        <f t="shared" si="5"/>
        <v>-100</v>
      </c>
      <c r="X23" s="17">
        <f t="shared" si="5"/>
        <v>-100</v>
      </c>
      <c r="Y23" s="26">
        <f t="shared" si="5"/>
        <v>-100</v>
      </c>
    </row>
    <row r="24" spans="1:25" ht="12.75">
      <c r="A24" s="89">
        <f>1/4</f>
        <v>0.25</v>
      </c>
      <c r="B24" s="73">
        <f t="shared" si="4"/>
        <v>40</v>
      </c>
      <c r="C24" s="33">
        <f t="shared" si="3"/>
        <v>-100</v>
      </c>
      <c r="D24" s="17">
        <f t="shared" si="3"/>
        <v>-100</v>
      </c>
      <c r="E24" s="17">
        <f t="shared" si="3"/>
        <v>-100</v>
      </c>
      <c r="F24" s="17">
        <f t="shared" si="3"/>
        <v>-100</v>
      </c>
      <c r="G24" s="17">
        <f t="shared" si="3"/>
        <v>-100</v>
      </c>
      <c r="H24" s="17">
        <f t="shared" si="3"/>
        <v>-100</v>
      </c>
      <c r="I24" s="17">
        <f t="shared" si="3"/>
        <v>-100</v>
      </c>
      <c r="J24" s="17">
        <f t="shared" si="3"/>
        <v>-100</v>
      </c>
      <c r="K24" s="17">
        <f t="shared" si="3"/>
        <v>-100</v>
      </c>
      <c r="L24" s="17">
        <f t="shared" si="3"/>
        <v>-100</v>
      </c>
      <c r="M24" s="17">
        <f t="shared" si="3"/>
        <v>-100</v>
      </c>
      <c r="N24" s="17">
        <f t="shared" si="3"/>
        <v>-100</v>
      </c>
      <c r="O24" s="17">
        <f t="shared" si="3"/>
        <v>-100</v>
      </c>
      <c r="P24" s="17">
        <f t="shared" si="3"/>
        <v>-100</v>
      </c>
      <c r="Q24" s="17">
        <f t="shared" si="3"/>
        <v>-100</v>
      </c>
      <c r="R24" s="17">
        <f t="shared" si="3"/>
        <v>-100</v>
      </c>
      <c r="S24" s="17">
        <f t="shared" si="5"/>
        <v>-100</v>
      </c>
      <c r="T24" s="17">
        <f t="shared" si="5"/>
        <v>-100</v>
      </c>
      <c r="U24" s="17">
        <f t="shared" si="5"/>
        <v>-100</v>
      </c>
      <c r="V24" s="17">
        <f t="shared" si="5"/>
        <v>-100</v>
      </c>
      <c r="W24" s="17">
        <f t="shared" si="5"/>
        <v>-100</v>
      </c>
      <c r="X24" s="17">
        <f t="shared" si="5"/>
        <v>-100</v>
      </c>
      <c r="Y24" s="26">
        <f t="shared" si="5"/>
        <v>-100</v>
      </c>
    </row>
    <row r="25" spans="1:25" ht="13.5" thickBot="1">
      <c r="A25" s="90">
        <f>1/8</f>
        <v>0.125</v>
      </c>
      <c r="B25" s="75">
        <f t="shared" si="4"/>
        <v>80</v>
      </c>
      <c r="C25" s="58">
        <f t="shared" si="3"/>
        <v>-100</v>
      </c>
      <c r="D25" s="59">
        <f t="shared" si="3"/>
        <v>-100</v>
      </c>
      <c r="E25" s="59">
        <f t="shared" si="3"/>
        <v>-100</v>
      </c>
      <c r="F25" s="59">
        <f t="shared" si="3"/>
        <v>-100</v>
      </c>
      <c r="G25" s="59">
        <f t="shared" si="3"/>
        <v>-100</v>
      </c>
      <c r="H25" s="59">
        <f t="shared" si="3"/>
        <v>-100</v>
      </c>
      <c r="I25" s="59">
        <f t="shared" si="3"/>
        <v>-100</v>
      </c>
      <c r="J25" s="59">
        <f t="shared" si="3"/>
        <v>-100</v>
      </c>
      <c r="K25" s="59">
        <f t="shared" si="3"/>
        <v>-100</v>
      </c>
      <c r="L25" s="59">
        <f t="shared" si="3"/>
        <v>-100</v>
      </c>
      <c r="M25" s="59">
        <f t="shared" si="3"/>
        <v>-100</v>
      </c>
      <c r="N25" s="59">
        <f t="shared" si="3"/>
        <v>-100</v>
      </c>
      <c r="O25" s="59">
        <f t="shared" si="3"/>
        <v>-100</v>
      </c>
      <c r="P25" s="59">
        <f t="shared" si="3"/>
        <v>-100</v>
      </c>
      <c r="Q25" s="59">
        <f t="shared" si="3"/>
        <v>-100</v>
      </c>
      <c r="R25" s="59">
        <f t="shared" si="3"/>
        <v>-100</v>
      </c>
      <c r="S25" s="59">
        <f t="shared" si="5"/>
        <v>-100</v>
      </c>
      <c r="T25" s="59">
        <f t="shared" si="5"/>
        <v>-100</v>
      </c>
      <c r="U25" s="59">
        <f t="shared" si="5"/>
        <v>-100</v>
      </c>
      <c r="V25" s="59">
        <f t="shared" si="5"/>
        <v>-100</v>
      </c>
      <c r="W25" s="59">
        <f t="shared" si="5"/>
        <v>-100</v>
      </c>
      <c r="X25" s="59">
        <f t="shared" si="5"/>
        <v>-100</v>
      </c>
      <c r="Y25" s="60">
        <f t="shared" si="5"/>
        <v>-100</v>
      </c>
    </row>
    <row r="26" spans="1:25" ht="12.75">
      <c r="A26" s="27"/>
      <c r="B26" s="46" t="s">
        <v>18</v>
      </c>
      <c r="C26" s="9"/>
      <c r="D26" s="9"/>
      <c r="E26" s="9"/>
      <c r="F26" s="9"/>
      <c r="G26" s="9"/>
      <c r="H26" s="9"/>
      <c r="I26" s="9"/>
      <c r="J26" s="9"/>
      <c r="K26" s="9"/>
      <c r="L26" s="9"/>
      <c r="M26" s="9"/>
      <c r="N26" s="9"/>
      <c r="O26" s="9"/>
      <c r="P26" s="9"/>
      <c r="Q26" s="9"/>
      <c r="R26" s="9"/>
      <c r="S26" s="9"/>
      <c r="T26" s="9"/>
      <c r="U26" s="9"/>
      <c r="V26" s="9"/>
      <c r="W26" s="9"/>
      <c r="X26" s="9"/>
      <c r="Y26" s="10"/>
    </row>
    <row r="27" spans="1:25" ht="12.75">
      <c r="A27" s="27"/>
      <c r="B27" s="61" t="s">
        <v>26</v>
      </c>
      <c r="C27" s="47">
        <f aca="true" t="shared" si="6" ref="C27:Y27">Ham_Wt*Ham_Eff/100*C$5</f>
        <v>0</v>
      </c>
      <c r="D27" s="47">
        <f t="shared" si="6"/>
        <v>0</v>
      </c>
      <c r="E27" s="47">
        <f t="shared" si="6"/>
        <v>0</v>
      </c>
      <c r="F27" s="47">
        <f t="shared" si="6"/>
        <v>0</v>
      </c>
      <c r="G27" s="47">
        <f t="shared" si="6"/>
        <v>0</v>
      </c>
      <c r="H27" s="47">
        <f t="shared" si="6"/>
        <v>0</v>
      </c>
      <c r="I27" s="47">
        <f t="shared" si="6"/>
        <v>0</v>
      </c>
      <c r="J27" s="47">
        <f t="shared" si="6"/>
        <v>0</v>
      </c>
      <c r="K27" s="47">
        <f t="shared" si="6"/>
        <v>0</v>
      </c>
      <c r="L27" s="47">
        <f t="shared" si="6"/>
        <v>0</v>
      </c>
      <c r="M27" s="47">
        <f t="shared" si="6"/>
        <v>0</v>
      </c>
      <c r="N27" s="47">
        <f t="shared" si="6"/>
        <v>0</v>
      </c>
      <c r="O27" s="47">
        <f>Ham_Wt*Ham_Eff/100*O$5</f>
        <v>0</v>
      </c>
      <c r="P27" s="47">
        <f t="shared" si="6"/>
        <v>0</v>
      </c>
      <c r="Q27" s="47">
        <f t="shared" si="6"/>
        <v>0</v>
      </c>
      <c r="R27" s="47">
        <f t="shared" si="6"/>
        <v>0</v>
      </c>
      <c r="S27" s="47">
        <f t="shared" si="6"/>
        <v>0</v>
      </c>
      <c r="T27" s="47">
        <f t="shared" si="6"/>
        <v>0</v>
      </c>
      <c r="U27" s="47">
        <f t="shared" si="6"/>
        <v>0</v>
      </c>
      <c r="V27" s="47">
        <f t="shared" si="6"/>
        <v>0</v>
      </c>
      <c r="W27" s="47">
        <f t="shared" si="6"/>
        <v>0</v>
      </c>
      <c r="X27" s="47">
        <f t="shared" si="6"/>
        <v>0</v>
      </c>
      <c r="Y27" s="48">
        <f t="shared" si="6"/>
        <v>0</v>
      </c>
    </row>
    <row r="28" spans="1:25" ht="12.75">
      <c r="A28" s="27"/>
      <c r="B28" s="61" t="s">
        <v>32</v>
      </c>
      <c r="C28" s="66" t="e">
        <f>IF(OR(P&gt;C25,P&lt;C6),0,(P-INDEX($A$6:$Y$25,MATCH(P,C6:C25,1),C3))/(INDEX($A$6:$Y$25,MATCH(P,C6:C25,1)+1,C3)-INDEX($A$6:$Y$25,MATCH(P,C6:C25,1),C3))*(INDEX($A$6:$Y$25,MATCH(P,C6:C25,1)+1,1)-INDEX($A$6:$Y$25,MATCH(P,C6:C25,1),1))+INDEX($A$6:$Y$25,MATCH(P,C6:C25,1),1))</f>
        <v>#VALUE!</v>
      </c>
      <c r="D28" s="66" t="e">
        <f aca="true" t="shared" si="7" ref="D28:Y28">IF(OR(P&gt;D25,P&lt;D6),0,(P-INDEX($A$6:$Y$25,MATCH(P,D6:D25,1),D3))/(INDEX($A$6:$Y$25,MATCH(P,D6:D25,1)+1,D3)-INDEX($A$6:$Y$25,MATCH(P,D6:D25,1),D3))*(INDEX($A$6:$Y$25,MATCH(P,D6:D25,1)+1,1)-INDEX($A$6:$Y$25,MATCH(P,D6:D25,1),1))+INDEX($A$6:$Y$25,MATCH(P,D6:D25,1),1))</f>
        <v>#VALUE!</v>
      </c>
      <c r="E28" s="66" t="e">
        <f t="shared" si="7"/>
        <v>#VALUE!</v>
      </c>
      <c r="F28" s="66" t="e">
        <f t="shared" si="7"/>
        <v>#VALUE!</v>
      </c>
      <c r="G28" s="66" t="e">
        <f t="shared" si="7"/>
        <v>#VALUE!</v>
      </c>
      <c r="H28" s="66" t="e">
        <f t="shared" si="7"/>
        <v>#VALUE!</v>
      </c>
      <c r="I28" s="66" t="e">
        <f t="shared" si="7"/>
        <v>#VALUE!</v>
      </c>
      <c r="J28" s="66" t="e">
        <f t="shared" si="7"/>
        <v>#VALUE!</v>
      </c>
      <c r="K28" s="66" t="e">
        <f t="shared" si="7"/>
        <v>#VALUE!</v>
      </c>
      <c r="L28" s="66" t="e">
        <f t="shared" si="7"/>
        <v>#VALUE!</v>
      </c>
      <c r="M28" s="66" t="e">
        <f t="shared" si="7"/>
        <v>#VALUE!</v>
      </c>
      <c r="N28" s="66" t="e">
        <f t="shared" si="7"/>
        <v>#VALUE!</v>
      </c>
      <c r="O28" s="66" t="e">
        <f t="shared" si="7"/>
        <v>#VALUE!</v>
      </c>
      <c r="P28" s="66" t="e">
        <f t="shared" si="7"/>
        <v>#VALUE!</v>
      </c>
      <c r="Q28" s="66" t="e">
        <f t="shared" si="7"/>
        <v>#VALUE!</v>
      </c>
      <c r="R28" s="66" t="e">
        <f t="shared" si="7"/>
        <v>#VALUE!</v>
      </c>
      <c r="S28" s="66" t="e">
        <f t="shared" si="7"/>
        <v>#VALUE!</v>
      </c>
      <c r="T28" s="66" t="e">
        <f t="shared" si="7"/>
        <v>#VALUE!</v>
      </c>
      <c r="U28" s="66" t="e">
        <f t="shared" si="7"/>
        <v>#VALUE!</v>
      </c>
      <c r="V28" s="66" t="e">
        <f t="shared" si="7"/>
        <v>#VALUE!</v>
      </c>
      <c r="W28" s="66" t="e">
        <f t="shared" si="7"/>
        <v>#VALUE!</v>
      </c>
      <c r="X28" s="66" t="e">
        <f t="shared" si="7"/>
        <v>#VALUE!</v>
      </c>
      <c r="Y28" s="67" t="e">
        <f t="shared" si="7"/>
        <v>#VALUE!</v>
      </c>
    </row>
    <row r="29" spans="1:25" ht="12.75">
      <c r="A29" s="27"/>
      <c r="B29" s="61" t="s">
        <v>25</v>
      </c>
      <c r="C29" s="81" t="e">
        <f>IF(OR(P&gt;C25,P&lt;C6),0,(P-INDEX($A$6:$Y$25,MATCH(P,C6:C25,1),C3))/(INDEX($A$6:$Y$25,MATCH(P,C6:C25,1)+1,C3)-INDEX($A$6:$Y$25,MATCH(P,C6:C25,1),C3))*(INDEX($A$6:$Y$25,MATCH(P,C6:C25,1)+1,2)-INDEX($A$6:$Y$25,MATCH(P,C6:C25,1),2))+INDEX($A$6:$Y$25,MATCH(P,C6:C25,1),2))</f>
        <v>#VALUE!</v>
      </c>
      <c r="D29" s="81" t="e">
        <f aca="true" t="shared" si="8" ref="D29:Y29">IF(OR(P&gt;D25,P&lt;D6),0,(P-INDEX($A$6:$Y$25,MATCH(P,D6:D25,1),D3))/(INDEX($A$6:$Y$25,MATCH(P,D6:D25,1)+1,D3)-INDEX($A$6:$Y$25,MATCH(P,D6:D25,1),D3))*(INDEX($A$6:$Y$25,MATCH(P,D6:D25,1)+1,2)-INDEX($A$6:$Y$25,MATCH(P,D6:D25,1),2))+INDEX($A$6:$Y$25,MATCH(P,D6:D25,1),2))</f>
        <v>#VALUE!</v>
      </c>
      <c r="E29" s="64" t="e">
        <f t="shared" si="8"/>
        <v>#VALUE!</v>
      </c>
      <c r="F29" s="64" t="e">
        <f t="shared" si="8"/>
        <v>#VALUE!</v>
      </c>
      <c r="G29" s="64" t="e">
        <f t="shared" si="8"/>
        <v>#VALUE!</v>
      </c>
      <c r="H29" s="64" t="e">
        <f t="shared" si="8"/>
        <v>#VALUE!</v>
      </c>
      <c r="I29" s="64" t="e">
        <f t="shared" si="8"/>
        <v>#VALUE!</v>
      </c>
      <c r="J29" s="64" t="e">
        <f t="shared" si="8"/>
        <v>#VALUE!</v>
      </c>
      <c r="K29" s="64" t="e">
        <f t="shared" si="8"/>
        <v>#VALUE!</v>
      </c>
      <c r="L29" s="64" t="e">
        <f t="shared" si="8"/>
        <v>#VALUE!</v>
      </c>
      <c r="M29" s="64" t="e">
        <f t="shared" si="8"/>
        <v>#VALUE!</v>
      </c>
      <c r="N29" s="64" t="e">
        <f t="shared" si="8"/>
        <v>#VALUE!</v>
      </c>
      <c r="O29" s="64" t="e">
        <f t="shared" si="8"/>
        <v>#VALUE!</v>
      </c>
      <c r="P29" s="64" t="e">
        <f t="shared" si="8"/>
        <v>#VALUE!</v>
      </c>
      <c r="Q29" s="64" t="e">
        <f t="shared" si="8"/>
        <v>#VALUE!</v>
      </c>
      <c r="R29" s="64" t="e">
        <f t="shared" si="8"/>
        <v>#VALUE!</v>
      </c>
      <c r="S29" s="64" t="e">
        <f t="shared" si="8"/>
        <v>#VALUE!</v>
      </c>
      <c r="T29" s="64" t="e">
        <f t="shared" si="8"/>
        <v>#VALUE!</v>
      </c>
      <c r="U29" s="64" t="e">
        <f t="shared" si="8"/>
        <v>#VALUE!</v>
      </c>
      <c r="V29" s="64" t="e">
        <f t="shared" si="8"/>
        <v>#VALUE!</v>
      </c>
      <c r="W29" s="64" t="e">
        <f t="shared" si="8"/>
        <v>#VALUE!</v>
      </c>
      <c r="X29" s="64" t="e">
        <f t="shared" si="8"/>
        <v>#VALUE!</v>
      </c>
      <c r="Y29" s="65" t="e">
        <f t="shared" si="8"/>
        <v>#VALUE!</v>
      </c>
    </row>
    <row r="30" spans="1:25" ht="12.75">
      <c r="A30" s="27"/>
      <c r="B30" s="82" t="s">
        <v>33</v>
      </c>
      <c r="C30" s="79"/>
      <c r="D30" s="79"/>
      <c r="E30" s="79"/>
      <c r="F30" s="79"/>
      <c r="G30" s="79"/>
      <c r="H30" s="79"/>
      <c r="I30" s="79"/>
      <c r="J30" s="79"/>
      <c r="K30" s="79"/>
      <c r="L30" s="79"/>
      <c r="M30" s="79"/>
      <c r="N30" s="79"/>
      <c r="O30" s="79"/>
      <c r="P30" s="79"/>
      <c r="Q30" s="79"/>
      <c r="R30" s="79"/>
      <c r="S30" s="79"/>
      <c r="T30" s="79"/>
      <c r="U30" s="79"/>
      <c r="V30" s="79"/>
      <c r="W30" s="79"/>
      <c r="X30" s="79"/>
      <c r="Y30" s="80"/>
    </row>
    <row r="31" spans="1:25" ht="12.75">
      <c r="A31" s="27"/>
      <c r="B31" s="61" t="s">
        <v>28</v>
      </c>
      <c r="C31" s="53">
        <f>ROUNDUP(((MAX(Input!E22,Input!E21*Input!J21*2)+100)/(1.75*LOG(10*20)))^2/100,0)*100</f>
        <v>700</v>
      </c>
      <c r="D31" s="54">
        <f>C31</f>
        <v>700</v>
      </c>
      <c r="E31" s="16"/>
      <c r="F31" s="16"/>
      <c r="G31" s="16"/>
      <c r="H31" s="16"/>
      <c r="I31" s="16"/>
      <c r="J31" s="16"/>
      <c r="K31" s="16"/>
      <c r="L31" s="16"/>
      <c r="M31" s="16"/>
      <c r="N31" s="16"/>
      <c r="O31" s="16"/>
      <c r="P31" s="16"/>
      <c r="Q31" s="16"/>
      <c r="R31" s="16"/>
      <c r="S31" s="16"/>
      <c r="T31" s="16"/>
      <c r="U31" s="16"/>
      <c r="V31" s="16"/>
      <c r="W31" s="16"/>
      <c r="X31" s="16"/>
      <c r="Y31" s="19"/>
    </row>
    <row r="32" spans="1:25" ht="12.75">
      <c r="A32" s="27"/>
      <c r="B32" s="62" t="s">
        <v>29</v>
      </c>
      <c r="C32" s="18" t="e">
        <f>MAX(C5,C31/(Ham_Wt*Ham_Eff/100))</f>
        <v>#DIV/0!</v>
      </c>
      <c r="D32" s="18" t="e">
        <f>C32</f>
        <v>#DIV/0!</v>
      </c>
      <c r="E32" s="16"/>
      <c r="F32" s="55"/>
      <c r="G32" s="55"/>
      <c r="H32" s="55"/>
      <c r="I32" s="55"/>
      <c r="J32" s="55"/>
      <c r="K32" s="55"/>
      <c r="L32" s="55"/>
      <c r="M32" s="55"/>
      <c r="N32" s="55"/>
      <c r="O32" s="55"/>
      <c r="P32" s="55"/>
      <c r="Q32" s="55"/>
      <c r="R32" s="55"/>
      <c r="S32" s="16"/>
      <c r="T32" s="16"/>
      <c r="U32" s="16"/>
      <c r="V32" s="16"/>
      <c r="W32" s="16"/>
      <c r="X32" s="16"/>
      <c r="Y32" s="19"/>
    </row>
    <row r="33" spans="1:25" ht="13.5" thickBot="1">
      <c r="A33" s="12"/>
      <c r="B33" s="63" t="s">
        <v>32</v>
      </c>
      <c r="C33" s="85" t="e">
        <f>C28</f>
        <v>#VALUE!</v>
      </c>
      <c r="D33" s="56" t="e">
        <f>Y28</f>
        <v>#VALUE!</v>
      </c>
      <c r="E33" s="57"/>
      <c r="F33" s="57"/>
      <c r="G33" s="57"/>
      <c r="H33" s="57"/>
      <c r="I33" s="57"/>
      <c r="J33" s="57"/>
      <c r="K33" s="57"/>
      <c r="L33" s="57"/>
      <c r="M33" s="57"/>
      <c r="N33" s="57"/>
      <c r="O33" s="57"/>
      <c r="P33" s="57"/>
      <c r="Q33" s="57"/>
      <c r="R33" s="57"/>
      <c r="S33" s="13"/>
      <c r="T33" s="13"/>
      <c r="U33" s="13"/>
      <c r="V33" s="13"/>
      <c r="W33" s="13"/>
      <c r="X33" s="13"/>
      <c r="Y33" s="22"/>
    </row>
  </sheetData>
  <sheetProtection sheet="1" objects="1" scenarios="1"/>
  <conditionalFormatting sqref="C6:Y25">
    <cfRule type="cellIs" priority="1" dxfId="1" operator="lessThan" stopIfTrue="1">
      <formula>P</formula>
    </cfRule>
  </conditionalFormatting>
  <conditionalFormatting sqref="C27:Y29">
    <cfRule type="expression" priority="2" dxfId="1" stopIfTrue="1">
      <formula>IF(C$28&lt;0.125,TRUE,FALSE)</formula>
    </cfRule>
  </conditionalFormatting>
  <printOptions/>
  <pageMargins left="0.75" right="0.75" top="1" bottom="1" header="0.5" footer="0.5"/>
  <pageSetup fitToHeight="1" fitToWidth="1"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straad</dc:creator>
  <cp:keywords/>
  <dc:description/>
  <cp:lastModifiedBy>tschid</cp:lastModifiedBy>
  <cp:lastPrinted>2009-04-23T17:26:32Z</cp:lastPrinted>
  <dcterms:created xsi:type="dcterms:W3CDTF">2008-08-26T12:28:44Z</dcterms:created>
  <dcterms:modified xsi:type="dcterms:W3CDTF">2009-06-25T19:38:43Z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