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240" yWindow="255" windowWidth="8580" windowHeight="9015" tabRatio="925" activeTab="0"/>
  </bookViews>
  <sheets>
    <sheet name="Cover Page" sheetId="1" r:id="rId1"/>
    <sheet name="Structural Post Selector" sheetId="2" r:id="rId2"/>
    <sheet name="Pipe Post Selector" sheetId="3" r:id="rId3"/>
    <sheet name="Wood Post Selector" sheetId="4" r:id="rId4"/>
    <sheet name="PSST Post Selector" sheetId="5" r:id="rId5"/>
    <sheet name="Channel Post Selector" sheetId="6" r:id="rId6"/>
  </sheets>
  <definedNames>
    <definedName name="clear">'Structural Post Selector'!$K$11</definedName>
    <definedName name="h">'PSST Post Selector'!$L$16</definedName>
    <definedName name="height">'Pipe Post Selector'!$K$15</definedName>
    <definedName name="height_ft.">'Pipe Post Selector'!$K$15</definedName>
    <definedName name="ht">'Structural Post Selector'!$K$13</definedName>
    <definedName name="mount">'PSST Post Selector'!$L$13</definedName>
    <definedName name="_xlnm.Print_Area" localSheetId="2">'Pipe Post Selector'!$B$2:$AC$49</definedName>
    <definedName name="slope">'PSST Post Selector'!$L$14</definedName>
    <definedName name="w">'PSST Post Selector'!$L$15</definedName>
    <definedName name="wd">'Structural Post Selector'!$K$12</definedName>
    <definedName name="width">'Pipe Post Selector'!$K$14</definedName>
    <definedName name="width_ft.">'Pipe Post Selector'!$K$14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<sst xmlns="http://schemas.openxmlformats.org/spreadsheetml/2006/main" count="217" uniqueCount="101">
  <si>
    <t>Sign</t>
  </si>
  <si>
    <t>Sign Type</t>
  </si>
  <si>
    <t>Sign:</t>
  </si>
  <si>
    <t>Dimensions</t>
  </si>
  <si>
    <t>height ft.</t>
  </si>
  <si>
    <t>width ft.</t>
  </si>
  <si>
    <t>Instructions</t>
  </si>
  <si>
    <t>Sign Size</t>
  </si>
  <si>
    <t>Post Required</t>
  </si>
  <si>
    <t>36" x 36"</t>
  </si>
  <si>
    <r>
      <t xml:space="preserve">Warning Signs </t>
    </r>
    <r>
      <rPr>
        <vertAlign val="superscript"/>
        <sz val="10"/>
        <rFont val="Arial"/>
        <family val="2"/>
      </rPr>
      <t>1</t>
    </r>
  </si>
  <si>
    <r>
      <t xml:space="preserve">Warning Signs </t>
    </r>
    <r>
      <rPr>
        <vertAlign val="superscript"/>
        <sz val="10"/>
        <rFont val="Arial"/>
        <family val="2"/>
      </rPr>
      <t>2</t>
    </r>
  </si>
  <si>
    <t>1 - 3" Post</t>
  </si>
  <si>
    <t>48" x 48"</t>
  </si>
  <si>
    <r>
      <t xml:space="preserve">Warning Signs </t>
    </r>
    <r>
      <rPr>
        <vertAlign val="superscript"/>
        <sz val="10"/>
        <rFont val="Arial"/>
        <family val="2"/>
      </rPr>
      <t>3</t>
    </r>
  </si>
  <si>
    <t>1 - 4" Post</t>
  </si>
  <si>
    <t xml:space="preserve">48" x 48" </t>
  </si>
  <si>
    <r>
      <t xml:space="preserve">Yield Signs </t>
    </r>
    <r>
      <rPr>
        <vertAlign val="superscript"/>
        <sz val="10"/>
        <rFont val="Arial"/>
        <family val="2"/>
      </rPr>
      <t>4</t>
    </r>
  </si>
  <si>
    <t>60" x 60"</t>
  </si>
  <si>
    <t>1 - without plaques</t>
  </si>
  <si>
    <t>2 - with plaques</t>
  </si>
  <si>
    <t>3 - with or without plaques</t>
  </si>
  <si>
    <t xml:space="preserve">- Max sign width on one pipe post = 3' 6" </t>
  </si>
  <si>
    <t>- Max sign width on two pipe posts = 6 ft</t>
  </si>
  <si>
    <t>- Pipe post size = inside pipe diameter</t>
  </si>
  <si>
    <t>Pipe Post Notes</t>
  </si>
  <si>
    <r>
      <t xml:space="preserve">Stop Signs </t>
    </r>
    <r>
      <rPr>
        <vertAlign val="superscript"/>
        <sz val="10"/>
        <rFont val="Arial"/>
        <family val="2"/>
      </rPr>
      <t>1</t>
    </r>
  </si>
  <si>
    <r>
      <t xml:space="preserve">Stop Signs </t>
    </r>
    <r>
      <rPr>
        <vertAlign val="superscript"/>
        <sz val="10"/>
        <rFont val="Arial"/>
        <family val="2"/>
      </rPr>
      <t>2</t>
    </r>
  </si>
  <si>
    <t>-For Warning, Yield, and Stop signs use the Pipe Post Selection Table.</t>
  </si>
  <si>
    <t>1 - 2.5" Post</t>
  </si>
  <si>
    <t>in.</t>
  </si>
  <si>
    <t>-Press the Enter key after each selection.</t>
  </si>
  <si>
    <r>
      <t xml:space="preserve">Stop Signs </t>
    </r>
    <r>
      <rPr>
        <vertAlign val="superscript"/>
        <sz val="10"/>
        <rFont val="Arial"/>
        <family val="2"/>
      </rPr>
      <t>3,4</t>
    </r>
  </si>
  <si>
    <t>4 - with or without one-way signs mounted above</t>
  </si>
  <si>
    <t>Clear Height</t>
  </si>
  <si>
    <t>2004-2005</t>
  </si>
  <si>
    <t>Structural Shoulder Mounted Post Selector</t>
  </si>
  <si>
    <t>ft</t>
  </si>
  <si>
    <t>in</t>
  </si>
  <si>
    <t>width, ft</t>
  </si>
  <si>
    <t>height, ft</t>
  </si>
  <si>
    <t>Number of Posts:</t>
  </si>
  <si>
    <t>Design Number:</t>
  </si>
  <si>
    <t>MIN. 7 ft 9 in</t>
  </si>
  <si>
    <t>Nom. Size (in.) (lbs/ft):</t>
  </si>
  <si>
    <t>-Fill in all shaded boxes.</t>
  </si>
  <si>
    <t>Post Size:</t>
  </si>
  <si>
    <t>Sign Size:</t>
  </si>
  <si>
    <t>Sign Type:</t>
  </si>
  <si>
    <t>sqr.ft.</t>
  </si>
  <si>
    <t>-This worksheet automatically calculates post size for rectangular signs only.</t>
  </si>
  <si>
    <t>Pipe Mounted Post Selector</t>
  </si>
  <si>
    <t>Wood Mounted Sign Post Selector</t>
  </si>
  <si>
    <t>SIGN POST SELECTION GUIDE</t>
  </si>
  <si>
    <t>- Channel / Wood / PSST Posts</t>
  </si>
  <si>
    <t>- Pipe Posts</t>
  </si>
  <si>
    <t>- Structural Posts with Post Spacing</t>
  </si>
  <si>
    <t>General Sign Selection Table</t>
  </si>
  <si>
    <t>Sign Area</t>
  </si>
  <si>
    <t>Sign Width</t>
  </si>
  <si>
    <t>SQ.FT</t>
  </si>
  <si>
    <t>FT.</t>
  </si>
  <si>
    <t>Wood</t>
  </si>
  <si>
    <t>up to 50</t>
  </si>
  <si>
    <t>up to 6</t>
  </si>
  <si>
    <t>Channel</t>
  </si>
  <si>
    <t>up to 30</t>
  </si>
  <si>
    <t>PSST</t>
  </si>
  <si>
    <t>up to 24</t>
  </si>
  <si>
    <t>Pipe</t>
  </si>
  <si>
    <t>Structural</t>
  </si>
  <si>
    <t>21 - 540</t>
  </si>
  <si>
    <t>- Both Sign Area and Width Must Be Valid</t>
  </si>
  <si>
    <t xml:space="preserve">   for Post Selection</t>
  </si>
  <si>
    <t>Post Selection Worksheets For:</t>
  </si>
  <si>
    <t>Channel Mounted Sign Post Selector</t>
  </si>
  <si>
    <t>lb/ft</t>
  </si>
  <si>
    <t>PSST Mounted Sign Post Selector</t>
  </si>
  <si>
    <t>gauge</t>
  </si>
  <si>
    <t>Select The Appropriate Worksheet Based Off</t>
  </si>
  <si>
    <t>the General Sign Selection Table Below:</t>
  </si>
  <si>
    <t>width ft</t>
  </si>
  <si>
    <t>height ft</t>
  </si>
  <si>
    <t>Warning, Yield, and Stop Signs</t>
  </si>
  <si>
    <t>- Max sign sqft on pipe post = 30 sqft</t>
  </si>
  <si>
    <t>- For signs widths between sizes shown,</t>
  </si>
  <si>
    <t xml:space="preserve">   go to next largest width (example:  a sign</t>
  </si>
  <si>
    <t xml:space="preserve">   that is 2-1/2' wide, use the chart for a sign width = 3'</t>
  </si>
  <si>
    <t>MIN 7 ft - Urban</t>
  </si>
  <si>
    <t>or</t>
  </si>
  <si>
    <t>MIN 5 ft - Rural</t>
  </si>
  <si>
    <t>up to 8</t>
  </si>
  <si>
    <t>Mount Height</t>
  </si>
  <si>
    <t>Slope Drop</t>
  </si>
  <si>
    <t>ft.</t>
  </si>
  <si>
    <t>-Mount height will either be 5 or 7 ft.</t>
  </si>
  <si>
    <t>-Slope drop will be 0 to 4 ft.</t>
  </si>
  <si>
    <t xml:space="preserve">      MIN 7 ft - Urban</t>
  </si>
  <si>
    <t xml:space="preserve">      MIN 5 ft - Rural</t>
  </si>
  <si>
    <t>Revised July 2005</t>
  </si>
  <si>
    <t>5 to 30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</si>
</sst>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2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2"/>
      <name val="Arial Narrow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name val="Eras Bold ITC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sz val="26"/>
      <name val="Arial Black"/>
      <family val="2"/>
    </font>
    <font>
      <sz val="12"/>
      <name val="Symbol"/>
      <family val="1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centerContinuous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" fontId="7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49" fontId="15" fillId="2" borderId="0" xfId="0" applyNumberFormat="1" applyFont="1" applyFill="1" applyAlignment="1">
      <alignment horizontal="left"/>
    </xf>
    <xf numFmtId="0" fontId="15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12" fontId="13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left"/>
    </xf>
    <xf numFmtId="49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 quotePrefix="1">
      <alignment horizontal="center"/>
    </xf>
    <xf numFmtId="1" fontId="13" fillId="2" borderId="0" xfId="0" applyNumberFormat="1" applyFont="1" applyFill="1" applyBorder="1" applyAlignment="1">
      <alignment horizontal="right"/>
    </xf>
    <xf numFmtId="1" fontId="13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49" fontId="16" fillId="2" borderId="0" xfId="0" applyNumberFormat="1" applyFont="1" applyFill="1" applyAlignment="1">
      <alignment horizontal="left"/>
    </xf>
    <xf numFmtId="0" fontId="1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centerContinuous"/>
    </xf>
    <xf numFmtId="0" fontId="17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49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0" fillId="2" borderId="1" xfId="0" applyFill="1" applyBorder="1" applyAlignment="1">
      <alignment/>
    </xf>
    <xf numFmtId="49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49" fontId="0" fillId="2" borderId="11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0" fontId="0" fillId="2" borderId="13" xfId="0" applyFill="1" applyBorder="1" applyAlignment="1">
      <alignment/>
    </xf>
    <xf numFmtId="49" fontId="0" fillId="2" borderId="14" xfId="0" applyNumberForma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49" fontId="0" fillId="2" borderId="0" xfId="0" applyNumberFormat="1" applyFill="1" applyAlignment="1">
      <alignment/>
    </xf>
    <xf numFmtId="0" fontId="19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 textRotation="90"/>
    </xf>
    <xf numFmtId="0" fontId="7" fillId="2" borderId="0" xfId="0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 quotePrefix="1">
      <alignment/>
    </xf>
    <xf numFmtId="49" fontId="2" fillId="2" borderId="0" xfId="0" applyNumberFormat="1" applyFont="1" applyFill="1" applyBorder="1" applyAlignment="1">
      <alignment horizontal="right" textRotation="90"/>
    </xf>
    <xf numFmtId="49" fontId="2" fillId="2" borderId="0" xfId="0" applyNumberFormat="1" applyFont="1" applyFill="1" applyAlignment="1">
      <alignment textRotation="90"/>
    </xf>
    <xf numFmtId="0" fontId="0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textRotation="90"/>
    </xf>
    <xf numFmtId="1" fontId="3" fillId="2" borderId="0" xfId="0" applyNumberFormat="1" applyFont="1" applyFill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textRotation="90"/>
    </xf>
    <xf numFmtId="1" fontId="3" fillId="2" borderId="0" xfId="0" applyNumberFormat="1" applyFont="1" applyFill="1" applyBorder="1" applyAlignment="1">
      <alignment horizontal="centerContinuous"/>
    </xf>
    <xf numFmtId="164" fontId="19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0" fillId="2" borderId="16" xfId="0" applyFont="1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0" fontId="6" fillId="2" borderId="16" xfId="0" applyFont="1" applyFill="1" applyBorder="1" applyAlignment="1" applyProtection="1">
      <alignment horizontal="left"/>
      <protection locked="0"/>
    </xf>
    <xf numFmtId="0" fontId="7" fillId="2" borderId="16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center" textRotation="90"/>
    </xf>
    <xf numFmtId="0" fontId="12" fillId="2" borderId="0" xfId="0" applyFont="1" applyFill="1" applyBorder="1" applyAlignment="1">
      <alignment horizontal="left"/>
    </xf>
    <xf numFmtId="2" fontId="0" fillId="2" borderId="0" xfId="0" applyNumberFormat="1" applyFill="1" applyAlignment="1">
      <alignment/>
    </xf>
    <xf numFmtId="0" fontId="9" fillId="2" borderId="17" xfId="0" applyFont="1" applyFill="1" applyBorder="1" applyAlignment="1" quotePrefix="1">
      <alignment horizontal="left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9" fillId="2" borderId="25" xfId="0" applyFont="1" applyFill="1" applyBorder="1" applyAlignment="1" quotePrefix="1">
      <alignment horizontal="left"/>
    </xf>
    <xf numFmtId="0" fontId="9" fillId="2" borderId="26" xfId="0" applyFont="1" applyFill="1" applyBorder="1" applyAlignment="1" quotePrefix="1">
      <alignment horizontal="left"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49" fontId="15" fillId="2" borderId="0" xfId="0" applyNumberFormat="1" applyFont="1" applyFill="1" applyAlignment="1">
      <alignment horizontal="left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7" fillId="3" borderId="33" xfId="0" applyFont="1" applyFill="1" applyBorder="1" applyAlignment="1" applyProtection="1">
      <alignment horizontal="center"/>
      <protection locked="0"/>
    </xf>
    <xf numFmtId="0" fontId="7" fillId="3" borderId="34" xfId="0" applyFont="1" applyFill="1" applyBorder="1" applyAlignment="1" applyProtection="1">
      <alignment horizontal="center"/>
      <protection locked="0"/>
    </xf>
    <xf numFmtId="0" fontId="7" fillId="3" borderId="35" xfId="0" applyFont="1" applyFill="1" applyBorder="1" applyAlignment="1" applyProtection="1">
      <alignment horizontal="center"/>
      <protection locked="0"/>
    </xf>
    <xf numFmtId="164" fontId="14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2" fillId="2" borderId="0" xfId="0" applyNumberFormat="1" applyFont="1" applyFill="1" applyAlignment="1">
      <alignment horizontal="center" textRotation="90"/>
    </xf>
    <xf numFmtId="0" fontId="9" fillId="2" borderId="23" xfId="0" applyFont="1" applyFill="1" applyBorder="1" applyAlignment="1" quotePrefix="1">
      <alignment horizontal="left"/>
    </xf>
    <xf numFmtId="0" fontId="9" fillId="2" borderId="0" xfId="0" applyFont="1" applyFill="1" applyBorder="1" applyAlignment="1" quotePrefix="1">
      <alignment horizontal="left"/>
    </xf>
    <xf numFmtId="0" fontId="9" fillId="2" borderId="24" xfId="0" applyFont="1" applyFill="1" applyBorder="1" applyAlignment="1" quotePrefix="1">
      <alignment horizontal="left"/>
    </xf>
    <xf numFmtId="49" fontId="2" fillId="2" borderId="0" xfId="0" applyNumberFormat="1" applyFont="1" applyFill="1" applyBorder="1" applyAlignment="1">
      <alignment horizontal="center" textRotation="90"/>
    </xf>
    <xf numFmtId="0" fontId="0" fillId="2" borderId="2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4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4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16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3" borderId="33" xfId="0" applyFont="1" applyFill="1" applyBorder="1" applyAlignment="1" applyProtection="1">
      <alignment horizontal="center"/>
      <protection locked="0"/>
    </xf>
    <xf numFmtId="0" fontId="0" fillId="3" borderId="34" xfId="0" applyFont="1" applyFill="1" applyBorder="1" applyAlignment="1" applyProtection="1">
      <alignment horizontal="center"/>
      <protection locked="0"/>
    </xf>
    <xf numFmtId="0" fontId="0" fillId="3" borderId="35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0000"/>
      </font>
      <border/>
    </dxf>
    <dxf>
      <font>
        <color rgb="FFFFFFFF"/>
      </font>
      <border/>
    </dxf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23</xdr:row>
      <xdr:rowOff>85725</xdr:rowOff>
    </xdr:from>
    <xdr:to>
      <xdr:col>28</xdr:col>
      <xdr:colOff>47625</xdr:colOff>
      <xdr:row>25</xdr:row>
      <xdr:rowOff>447675</xdr:rowOff>
    </xdr:to>
    <xdr:sp>
      <xdr:nvSpPr>
        <xdr:cNvPr id="1" name="Line 27"/>
        <xdr:cNvSpPr>
          <a:spLocks/>
        </xdr:cNvSpPr>
      </xdr:nvSpPr>
      <xdr:spPr>
        <a:xfrm flipV="1">
          <a:off x="6000750" y="48006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30</xdr:col>
      <xdr:colOff>0</xdr:colOff>
      <xdr:row>35</xdr:row>
      <xdr:rowOff>47625</xdr:rowOff>
    </xdr:to>
    <xdr:grpSp>
      <xdr:nvGrpSpPr>
        <xdr:cNvPr id="2" name="Group 33"/>
        <xdr:cNvGrpSpPr>
          <a:grpSpLocks/>
        </xdr:cNvGrpSpPr>
      </xdr:nvGrpSpPr>
      <xdr:grpSpPr>
        <a:xfrm>
          <a:off x="609600" y="3248025"/>
          <a:ext cx="5638800" cy="4371975"/>
          <a:chOff x="64" y="341"/>
          <a:chExt cx="592" cy="376"/>
        </a:xfrm>
        <a:solidFill>
          <a:srgbClr val="FFFFFF"/>
        </a:solidFill>
      </xdr:grpSpPr>
      <xdr:grpSp>
        <xdr:nvGrpSpPr>
          <xdr:cNvPr id="3" name="Group 32"/>
          <xdr:cNvGrpSpPr>
            <a:grpSpLocks/>
          </xdr:cNvGrpSpPr>
        </xdr:nvGrpSpPr>
        <xdr:grpSpPr>
          <a:xfrm>
            <a:off x="64" y="342"/>
            <a:ext cx="304" cy="375"/>
            <a:chOff x="64" y="342"/>
            <a:chExt cx="304" cy="375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65" y="342"/>
              <a:ext cx="302" cy="160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13" y="502"/>
              <a:ext cx="6" cy="19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6"/>
            <xdr:cNvSpPr>
              <a:spLocks/>
            </xdr:cNvSpPr>
          </xdr:nvSpPr>
          <xdr:spPr>
            <a:xfrm>
              <a:off x="313" y="502"/>
              <a:ext cx="6" cy="1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7"/>
            <xdr:cNvSpPr>
              <a:spLocks/>
            </xdr:cNvSpPr>
          </xdr:nvSpPr>
          <xdr:spPr>
            <a:xfrm>
              <a:off x="114" y="502"/>
              <a:ext cx="6" cy="2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0"/>
            <xdr:cNvSpPr>
              <a:spLocks/>
            </xdr:cNvSpPr>
          </xdr:nvSpPr>
          <xdr:spPr>
            <a:xfrm flipH="1">
              <a:off x="106" y="669"/>
              <a:ext cx="229" cy="4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2"/>
            <xdr:cNvSpPr>
              <a:spLocks/>
            </xdr:cNvSpPr>
          </xdr:nvSpPr>
          <xdr:spPr>
            <a:xfrm>
              <a:off x="116" y="533"/>
              <a:ext cx="10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3"/>
            <xdr:cNvSpPr>
              <a:spLocks/>
            </xdr:cNvSpPr>
          </xdr:nvSpPr>
          <xdr:spPr>
            <a:xfrm>
              <a:off x="212" y="533"/>
              <a:ext cx="10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9"/>
            <xdr:cNvSpPr>
              <a:spLocks/>
            </xdr:cNvSpPr>
          </xdr:nvSpPr>
          <xdr:spPr>
            <a:xfrm flipV="1">
              <a:off x="315" y="533"/>
              <a:ext cx="5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20"/>
            <xdr:cNvSpPr>
              <a:spLocks/>
            </xdr:cNvSpPr>
          </xdr:nvSpPr>
          <xdr:spPr>
            <a:xfrm flipV="1">
              <a:off x="66" y="533"/>
              <a:ext cx="5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22"/>
            <xdr:cNvSpPr>
              <a:spLocks/>
            </xdr:cNvSpPr>
          </xdr:nvSpPr>
          <xdr:spPr>
            <a:xfrm>
              <a:off x="64" y="505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25"/>
            <xdr:cNvSpPr>
              <a:spLocks/>
            </xdr:cNvSpPr>
          </xdr:nvSpPr>
          <xdr:spPr>
            <a:xfrm flipV="1">
              <a:off x="368" y="504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" name="Group 31"/>
          <xdr:cNvGrpSpPr>
            <a:grpSpLocks/>
          </xdr:cNvGrpSpPr>
        </xdr:nvGrpSpPr>
        <xdr:grpSpPr>
          <a:xfrm>
            <a:off x="417" y="341"/>
            <a:ext cx="239" cy="357"/>
            <a:chOff x="417" y="341"/>
            <a:chExt cx="239" cy="357"/>
          </a:xfrm>
          <a:solidFill>
            <a:srgbClr val="FFFFFF"/>
          </a:solidFill>
        </xdr:grpSpPr>
        <xdr:sp>
          <xdr:nvSpPr>
            <xdr:cNvPr id="16" name="Rectangle 3"/>
            <xdr:cNvSpPr>
              <a:spLocks/>
            </xdr:cNvSpPr>
          </xdr:nvSpPr>
          <xdr:spPr>
            <a:xfrm>
              <a:off x="417" y="341"/>
              <a:ext cx="212" cy="157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Rectangle 8"/>
            <xdr:cNvSpPr>
              <a:spLocks/>
            </xdr:cNvSpPr>
          </xdr:nvSpPr>
          <xdr:spPr>
            <a:xfrm>
              <a:off x="463" y="498"/>
              <a:ext cx="6" cy="19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9"/>
            <xdr:cNvSpPr>
              <a:spLocks/>
            </xdr:cNvSpPr>
          </xdr:nvSpPr>
          <xdr:spPr>
            <a:xfrm>
              <a:off x="572" y="498"/>
              <a:ext cx="6" cy="1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1"/>
            <xdr:cNvSpPr>
              <a:spLocks/>
            </xdr:cNvSpPr>
          </xdr:nvSpPr>
          <xdr:spPr>
            <a:xfrm flipH="1">
              <a:off x="437" y="661"/>
              <a:ext cx="179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7"/>
            <xdr:cNvSpPr>
              <a:spLocks/>
            </xdr:cNvSpPr>
          </xdr:nvSpPr>
          <xdr:spPr>
            <a:xfrm>
              <a:off x="466" y="533"/>
              <a:ext cx="10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18"/>
            <xdr:cNvSpPr>
              <a:spLocks/>
            </xdr:cNvSpPr>
          </xdr:nvSpPr>
          <xdr:spPr>
            <a:xfrm>
              <a:off x="417" y="533"/>
              <a:ext cx="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1"/>
            <xdr:cNvSpPr>
              <a:spLocks/>
            </xdr:cNvSpPr>
          </xdr:nvSpPr>
          <xdr:spPr>
            <a:xfrm>
              <a:off x="576" y="533"/>
              <a:ext cx="5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6"/>
            <xdr:cNvSpPr>
              <a:spLocks/>
            </xdr:cNvSpPr>
          </xdr:nvSpPr>
          <xdr:spPr>
            <a:xfrm flipV="1">
              <a:off x="418" y="506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8"/>
            <xdr:cNvSpPr>
              <a:spLocks/>
            </xdr:cNvSpPr>
          </xdr:nvSpPr>
          <xdr:spPr>
            <a:xfrm>
              <a:off x="647" y="496"/>
              <a:ext cx="0" cy="17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9"/>
            <xdr:cNvSpPr>
              <a:spLocks/>
            </xdr:cNvSpPr>
          </xdr:nvSpPr>
          <xdr:spPr>
            <a:xfrm>
              <a:off x="630" y="497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0"/>
            <xdr:cNvSpPr>
              <a:spLocks/>
            </xdr:cNvSpPr>
          </xdr:nvSpPr>
          <xdr:spPr>
            <a:xfrm>
              <a:off x="629" y="667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18</xdr:row>
      <xdr:rowOff>19050</xdr:rowOff>
    </xdr:from>
    <xdr:to>
      <xdr:col>21</xdr:col>
      <xdr:colOff>228600</xdr:colOff>
      <xdr:row>33</xdr:row>
      <xdr:rowOff>180975</xdr:rowOff>
    </xdr:to>
    <xdr:grpSp>
      <xdr:nvGrpSpPr>
        <xdr:cNvPr id="1" name="Group 20"/>
        <xdr:cNvGrpSpPr>
          <a:grpSpLocks/>
        </xdr:cNvGrpSpPr>
      </xdr:nvGrpSpPr>
      <xdr:grpSpPr>
        <a:xfrm>
          <a:off x="1447800" y="3905250"/>
          <a:ext cx="4010025" cy="3448050"/>
          <a:chOff x="152" y="410"/>
          <a:chExt cx="421" cy="362"/>
        </a:xfrm>
        <a:solidFill>
          <a:srgbClr val="FFFFFF"/>
        </a:solidFill>
      </xdr:grpSpPr>
      <xdr:sp>
        <xdr:nvSpPr>
          <xdr:cNvPr id="2" name="Line 14"/>
          <xdr:cNvSpPr>
            <a:spLocks/>
          </xdr:cNvSpPr>
        </xdr:nvSpPr>
        <xdr:spPr>
          <a:xfrm flipH="1">
            <a:off x="294" y="767"/>
            <a:ext cx="2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9"/>
          <xdr:cNvGrpSpPr>
            <a:grpSpLocks/>
          </xdr:cNvGrpSpPr>
        </xdr:nvGrpSpPr>
        <xdr:grpSpPr>
          <a:xfrm>
            <a:off x="152" y="410"/>
            <a:ext cx="421" cy="362"/>
            <a:chOff x="152" y="410"/>
            <a:chExt cx="421" cy="362"/>
          </a:xfrm>
          <a:solidFill>
            <a:srgbClr val="FFFFFF"/>
          </a:solidFill>
        </xdr:grpSpPr>
        <xdr:sp>
          <xdr:nvSpPr>
            <xdr:cNvPr id="4" name="Rectangle 2"/>
            <xdr:cNvSpPr>
              <a:spLocks/>
            </xdr:cNvSpPr>
          </xdr:nvSpPr>
          <xdr:spPr>
            <a:xfrm>
              <a:off x="297" y="410"/>
              <a:ext cx="245" cy="157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3"/>
            <xdr:cNvSpPr>
              <a:spLocks/>
            </xdr:cNvSpPr>
          </xdr:nvSpPr>
          <xdr:spPr>
            <a:xfrm>
              <a:off x="350" y="567"/>
              <a:ext cx="7" cy="19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4"/>
            <xdr:cNvSpPr>
              <a:spLocks/>
            </xdr:cNvSpPr>
          </xdr:nvSpPr>
          <xdr:spPr>
            <a:xfrm>
              <a:off x="476" y="567"/>
              <a:ext cx="7" cy="1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320" y="730"/>
              <a:ext cx="207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6"/>
            <xdr:cNvSpPr>
              <a:spLocks/>
            </xdr:cNvSpPr>
          </xdr:nvSpPr>
          <xdr:spPr>
            <a:xfrm>
              <a:off x="354" y="602"/>
              <a:ext cx="1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7"/>
            <xdr:cNvSpPr>
              <a:spLocks/>
            </xdr:cNvSpPr>
          </xdr:nvSpPr>
          <xdr:spPr>
            <a:xfrm>
              <a:off x="297" y="602"/>
              <a:ext cx="5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8"/>
            <xdr:cNvSpPr>
              <a:spLocks/>
            </xdr:cNvSpPr>
          </xdr:nvSpPr>
          <xdr:spPr>
            <a:xfrm>
              <a:off x="481" y="60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9"/>
            <xdr:cNvSpPr>
              <a:spLocks/>
            </xdr:cNvSpPr>
          </xdr:nvSpPr>
          <xdr:spPr>
            <a:xfrm flipV="1">
              <a:off x="298" y="575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" name="Group 17"/>
            <xdr:cNvGrpSpPr>
              <a:grpSpLocks/>
            </xdr:cNvGrpSpPr>
          </xdr:nvGrpSpPr>
          <xdr:grpSpPr>
            <a:xfrm>
              <a:off x="542" y="565"/>
              <a:ext cx="31" cy="140"/>
              <a:chOff x="522" y="565"/>
              <a:chExt cx="31" cy="171"/>
            </a:xfrm>
            <a:solidFill>
              <a:srgbClr val="FFFFFF"/>
            </a:solidFill>
          </xdr:grpSpPr>
          <xdr:sp>
            <xdr:nvSpPr>
              <xdr:cNvPr id="13" name="Line 10"/>
              <xdr:cNvSpPr>
                <a:spLocks/>
              </xdr:cNvSpPr>
            </xdr:nvSpPr>
            <xdr:spPr>
              <a:xfrm>
                <a:off x="543" y="565"/>
                <a:ext cx="0" cy="17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11"/>
              <xdr:cNvSpPr>
                <a:spLocks/>
              </xdr:cNvSpPr>
            </xdr:nvSpPr>
            <xdr:spPr>
              <a:xfrm>
                <a:off x="523" y="566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Line 12"/>
              <xdr:cNvSpPr>
                <a:spLocks/>
              </xdr:cNvSpPr>
            </xdr:nvSpPr>
            <xdr:spPr>
              <a:xfrm>
                <a:off x="522" y="736"/>
                <a:ext cx="3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6" name="Line 15"/>
            <xdr:cNvSpPr>
              <a:spLocks/>
            </xdr:cNvSpPr>
          </xdr:nvSpPr>
          <xdr:spPr>
            <a:xfrm flipH="1" flipV="1">
              <a:off x="229" y="706"/>
              <a:ext cx="65" cy="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6"/>
            <xdr:cNvSpPr>
              <a:spLocks/>
            </xdr:cNvSpPr>
          </xdr:nvSpPr>
          <xdr:spPr>
            <a:xfrm flipH="1">
              <a:off x="152" y="706"/>
              <a:ext cx="7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TextBox 18"/>
            <xdr:cNvSpPr txBox="1">
              <a:spLocks noChangeArrowheads="1"/>
            </xdr:cNvSpPr>
          </xdr:nvSpPr>
          <xdr:spPr>
            <a:xfrm>
              <a:off x="157" y="685"/>
              <a:ext cx="68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Roadway</a:t>
              </a:r>
            </a:p>
          </xdr:txBody>
        </xdr:sp>
      </xdr:grpSp>
    </xdr:grpSp>
    <xdr:clientData/>
  </xdr:twoCellAnchor>
  <xdr:twoCellAnchor>
    <xdr:from>
      <xdr:col>20</xdr:col>
      <xdr:colOff>190500</xdr:colOff>
      <xdr:row>25</xdr:row>
      <xdr:rowOff>57150</xdr:rowOff>
    </xdr:from>
    <xdr:to>
      <xdr:col>20</xdr:col>
      <xdr:colOff>190500</xdr:colOff>
      <xdr:row>26</xdr:row>
      <xdr:rowOff>200025</xdr:rowOff>
    </xdr:to>
    <xdr:sp>
      <xdr:nvSpPr>
        <xdr:cNvPr id="19" name="Line 21"/>
        <xdr:cNvSpPr>
          <a:spLocks/>
        </xdr:cNvSpPr>
      </xdr:nvSpPr>
      <xdr:spPr>
        <a:xfrm>
          <a:off x="5181600" y="54768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30</xdr:row>
      <xdr:rowOff>209550</xdr:rowOff>
    </xdr:from>
    <xdr:to>
      <xdr:col>20</xdr:col>
      <xdr:colOff>95250</xdr:colOff>
      <xdr:row>30</xdr:row>
      <xdr:rowOff>209550</xdr:rowOff>
    </xdr:to>
    <xdr:sp>
      <xdr:nvSpPr>
        <xdr:cNvPr id="20" name="Line 24"/>
        <xdr:cNvSpPr>
          <a:spLocks/>
        </xdr:cNvSpPr>
      </xdr:nvSpPr>
      <xdr:spPr>
        <a:xfrm>
          <a:off x="2266950" y="67246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35</xdr:row>
      <xdr:rowOff>9525</xdr:rowOff>
    </xdr:from>
    <xdr:to>
      <xdr:col>9</xdr:col>
      <xdr:colOff>161925</xdr:colOff>
      <xdr:row>35</xdr:row>
      <xdr:rowOff>66675</xdr:rowOff>
    </xdr:to>
    <xdr:sp>
      <xdr:nvSpPr>
        <xdr:cNvPr id="1" name="Line 36"/>
        <xdr:cNvSpPr>
          <a:spLocks/>
        </xdr:cNvSpPr>
      </xdr:nvSpPr>
      <xdr:spPr>
        <a:xfrm flipH="1">
          <a:off x="1857375" y="6677025"/>
          <a:ext cx="2190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15</xdr:row>
      <xdr:rowOff>180975</xdr:rowOff>
    </xdr:from>
    <xdr:to>
      <xdr:col>20</xdr:col>
      <xdr:colOff>95250</xdr:colOff>
      <xdr:row>35</xdr:row>
      <xdr:rowOff>57150</xdr:rowOff>
    </xdr:to>
    <xdr:grpSp>
      <xdr:nvGrpSpPr>
        <xdr:cNvPr id="2" name="Group 57"/>
        <xdr:cNvGrpSpPr>
          <a:grpSpLocks/>
        </xdr:cNvGrpSpPr>
      </xdr:nvGrpSpPr>
      <xdr:grpSpPr>
        <a:xfrm>
          <a:off x="600075" y="3105150"/>
          <a:ext cx="3686175" cy="3619500"/>
          <a:chOff x="63" y="326"/>
          <a:chExt cx="387" cy="376"/>
        </a:xfrm>
        <a:solidFill>
          <a:srgbClr val="FFFFFF"/>
        </a:solidFill>
      </xdr:grpSpPr>
      <xdr:sp>
        <xdr:nvSpPr>
          <xdr:cNvPr id="3" name="Rectangle 38"/>
          <xdr:cNvSpPr>
            <a:spLocks/>
          </xdr:cNvSpPr>
        </xdr:nvSpPr>
        <xdr:spPr>
          <a:xfrm>
            <a:off x="190" y="326"/>
            <a:ext cx="231" cy="163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9"/>
          <xdr:cNvSpPr>
            <a:spLocks/>
          </xdr:cNvSpPr>
        </xdr:nvSpPr>
        <xdr:spPr>
          <a:xfrm>
            <a:off x="245" y="489"/>
            <a:ext cx="6" cy="2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0"/>
          <xdr:cNvSpPr>
            <a:spLocks/>
          </xdr:cNvSpPr>
        </xdr:nvSpPr>
        <xdr:spPr>
          <a:xfrm>
            <a:off x="360" y="489"/>
            <a:ext cx="7" cy="1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41"/>
          <xdr:cNvSpPr>
            <a:spLocks/>
          </xdr:cNvSpPr>
        </xdr:nvSpPr>
        <xdr:spPr>
          <a:xfrm flipH="1">
            <a:off x="217" y="658"/>
            <a:ext cx="19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2"/>
          <xdr:cNvSpPr>
            <a:spLocks/>
          </xdr:cNvSpPr>
        </xdr:nvSpPr>
        <xdr:spPr>
          <a:xfrm>
            <a:off x="249" y="525"/>
            <a:ext cx="1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3"/>
          <xdr:cNvSpPr>
            <a:spLocks/>
          </xdr:cNvSpPr>
        </xdr:nvSpPr>
        <xdr:spPr>
          <a:xfrm>
            <a:off x="191" y="52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4"/>
          <xdr:cNvSpPr>
            <a:spLocks/>
          </xdr:cNvSpPr>
        </xdr:nvSpPr>
        <xdr:spPr>
          <a:xfrm>
            <a:off x="365" y="525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5"/>
          <xdr:cNvSpPr>
            <a:spLocks/>
          </xdr:cNvSpPr>
        </xdr:nvSpPr>
        <xdr:spPr>
          <a:xfrm flipV="1">
            <a:off x="191" y="49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" name="Group 46"/>
          <xdr:cNvGrpSpPr>
            <a:grpSpLocks/>
          </xdr:cNvGrpSpPr>
        </xdr:nvGrpSpPr>
        <xdr:grpSpPr>
          <a:xfrm>
            <a:off x="421" y="487"/>
            <a:ext cx="29" cy="145"/>
            <a:chOff x="522" y="565"/>
            <a:chExt cx="31" cy="171"/>
          </a:xfrm>
          <a:solidFill>
            <a:srgbClr val="FFFFFF"/>
          </a:solidFill>
        </xdr:grpSpPr>
        <xdr:sp>
          <xdr:nvSpPr>
            <xdr:cNvPr id="12" name="Line 47"/>
            <xdr:cNvSpPr>
              <a:spLocks/>
            </xdr:cNvSpPr>
          </xdr:nvSpPr>
          <xdr:spPr>
            <a:xfrm>
              <a:off x="543" y="565"/>
              <a:ext cx="0" cy="17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48"/>
            <xdr:cNvSpPr>
              <a:spLocks/>
            </xdr:cNvSpPr>
          </xdr:nvSpPr>
          <xdr:spPr>
            <a:xfrm>
              <a:off x="523" y="566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49"/>
            <xdr:cNvSpPr>
              <a:spLocks/>
            </xdr:cNvSpPr>
          </xdr:nvSpPr>
          <xdr:spPr>
            <a:xfrm>
              <a:off x="522" y="736"/>
              <a:ext cx="3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Line 50"/>
          <xdr:cNvSpPr>
            <a:spLocks/>
          </xdr:cNvSpPr>
        </xdr:nvSpPr>
        <xdr:spPr>
          <a:xfrm flipH="1" flipV="1">
            <a:off x="134" y="633"/>
            <a:ext cx="59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51"/>
          <xdr:cNvSpPr>
            <a:spLocks/>
          </xdr:cNvSpPr>
        </xdr:nvSpPr>
        <xdr:spPr>
          <a:xfrm flipH="1">
            <a:off x="63" y="633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Box 52"/>
          <xdr:cNvSpPr txBox="1">
            <a:spLocks noChangeArrowheads="1"/>
          </xdr:cNvSpPr>
        </xdr:nvSpPr>
        <xdr:spPr>
          <a:xfrm>
            <a:off x="68" y="612"/>
            <a:ext cx="62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Roadway</a:t>
            </a:r>
          </a:p>
        </xdr:txBody>
      </xdr:sp>
    </xdr:grpSp>
    <xdr:clientData/>
  </xdr:twoCellAnchor>
  <xdr:twoCellAnchor>
    <xdr:from>
      <xdr:col>19</xdr:col>
      <xdr:colOff>9525</xdr:colOff>
      <xdr:row>24</xdr:row>
      <xdr:rowOff>38100</xdr:rowOff>
    </xdr:from>
    <xdr:to>
      <xdr:col>19</xdr:col>
      <xdr:colOff>9525</xdr:colOff>
      <xdr:row>26</xdr:row>
      <xdr:rowOff>95250</xdr:rowOff>
    </xdr:to>
    <xdr:sp>
      <xdr:nvSpPr>
        <xdr:cNvPr id="18" name="Line 53"/>
        <xdr:cNvSpPr>
          <a:spLocks/>
        </xdr:cNvSpPr>
      </xdr:nvSpPr>
      <xdr:spPr>
        <a:xfrm>
          <a:off x="4019550" y="47529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31</xdr:row>
      <xdr:rowOff>47625</xdr:rowOff>
    </xdr:from>
    <xdr:to>
      <xdr:col>18</xdr:col>
      <xdr:colOff>171450</xdr:colOff>
      <xdr:row>31</xdr:row>
      <xdr:rowOff>47625</xdr:rowOff>
    </xdr:to>
    <xdr:sp>
      <xdr:nvSpPr>
        <xdr:cNvPr id="19" name="Line 59"/>
        <xdr:cNvSpPr>
          <a:spLocks/>
        </xdr:cNvSpPr>
      </xdr:nvSpPr>
      <xdr:spPr>
        <a:xfrm>
          <a:off x="1333500" y="606742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47625</xdr:rowOff>
    </xdr:from>
    <xdr:to>
      <xdr:col>26</xdr:col>
      <xdr:colOff>47625</xdr:colOff>
      <xdr:row>38</xdr:row>
      <xdr:rowOff>76200</xdr:rowOff>
    </xdr:to>
    <xdr:grpSp>
      <xdr:nvGrpSpPr>
        <xdr:cNvPr id="1" name="Group 68"/>
        <xdr:cNvGrpSpPr>
          <a:grpSpLocks/>
        </xdr:cNvGrpSpPr>
      </xdr:nvGrpSpPr>
      <xdr:grpSpPr>
        <a:xfrm>
          <a:off x="742950" y="3714750"/>
          <a:ext cx="4200525" cy="3514725"/>
          <a:chOff x="152" y="410"/>
          <a:chExt cx="421" cy="362"/>
        </a:xfrm>
        <a:solidFill>
          <a:srgbClr val="FFFFFF"/>
        </a:solidFill>
      </xdr:grpSpPr>
      <xdr:sp>
        <xdr:nvSpPr>
          <xdr:cNvPr id="2" name="Line 69"/>
          <xdr:cNvSpPr>
            <a:spLocks/>
          </xdr:cNvSpPr>
        </xdr:nvSpPr>
        <xdr:spPr>
          <a:xfrm flipH="1">
            <a:off x="294" y="767"/>
            <a:ext cx="2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70"/>
          <xdr:cNvGrpSpPr>
            <a:grpSpLocks/>
          </xdr:cNvGrpSpPr>
        </xdr:nvGrpSpPr>
        <xdr:grpSpPr>
          <a:xfrm>
            <a:off x="152" y="410"/>
            <a:ext cx="421" cy="362"/>
            <a:chOff x="152" y="410"/>
            <a:chExt cx="421" cy="362"/>
          </a:xfrm>
          <a:solidFill>
            <a:srgbClr val="FFFFFF"/>
          </a:solidFill>
        </xdr:grpSpPr>
        <xdr:sp>
          <xdr:nvSpPr>
            <xdr:cNvPr id="4" name="Rectangle 71"/>
            <xdr:cNvSpPr>
              <a:spLocks/>
            </xdr:cNvSpPr>
          </xdr:nvSpPr>
          <xdr:spPr>
            <a:xfrm>
              <a:off x="297" y="410"/>
              <a:ext cx="245" cy="157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72"/>
            <xdr:cNvSpPr>
              <a:spLocks/>
            </xdr:cNvSpPr>
          </xdr:nvSpPr>
          <xdr:spPr>
            <a:xfrm>
              <a:off x="350" y="567"/>
              <a:ext cx="7" cy="19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73"/>
            <xdr:cNvSpPr>
              <a:spLocks/>
            </xdr:cNvSpPr>
          </xdr:nvSpPr>
          <xdr:spPr>
            <a:xfrm>
              <a:off x="476" y="567"/>
              <a:ext cx="7" cy="1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4"/>
            <xdr:cNvSpPr>
              <a:spLocks/>
            </xdr:cNvSpPr>
          </xdr:nvSpPr>
          <xdr:spPr>
            <a:xfrm flipH="1">
              <a:off x="320" y="730"/>
              <a:ext cx="207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75"/>
            <xdr:cNvSpPr>
              <a:spLocks/>
            </xdr:cNvSpPr>
          </xdr:nvSpPr>
          <xdr:spPr>
            <a:xfrm>
              <a:off x="354" y="602"/>
              <a:ext cx="1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76"/>
            <xdr:cNvSpPr>
              <a:spLocks/>
            </xdr:cNvSpPr>
          </xdr:nvSpPr>
          <xdr:spPr>
            <a:xfrm>
              <a:off x="297" y="602"/>
              <a:ext cx="5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77"/>
            <xdr:cNvSpPr>
              <a:spLocks/>
            </xdr:cNvSpPr>
          </xdr:nvSpPr>
          <xdr:spPr>
            <a:xfrm>
              <a:off x="481" y="60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78"/>
            <xdr:cNvSpPr>
              <a:spLocks/>
            </xdr:cNvSpPr>
          </xdr:nvSpPr>
          <xdr:spPr>
            <a:xfrm flipV="1">
              <a:off x="298" y="575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" name="Group 79"/>
            <xdr:cNvGrpSpPr>
              <a:grpSpLocks/>
            </xdr:cNvGrpSpPr>
          </xdr:nvGrpSpPr>
          <xdr:grpSpPr>
            <a:xfrm>
              <a:off x="542" y="565"/>
              <a:ext cx="31" cy="140"/>
              <a:chOff x="522" y="565"/>
              <a:chExt cx="31" cy="171"/>
            </a:xfrm>
            <a:solidFill>
              <a:srgbClr val="FFFFFF"/>
            </a:solidFill>
          </xdr:grpSpPr>
          <xdr:sp>
            <xdr:nvSpPr>
              <xdr:cNvPr id="13" name="Line 80"/>
              <xdr:cNvSpPr>
                <a:spLocks/>
              </xdr:cNvSpPr>
            </xdr:nvSpPr>
            <xdr:spPr>
              <a:xfrm>
                <a:off x="543" y="565"/>
                <a:ext cx="0" cy="17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81"/>
              <xdr:cNvSpPr>
                <a:spLocks/>
              </xdr:cNvSpPr>
            </xdr:nvSpPr>
            <xdr:spPr>
              <a:xfrm>
                <a:off x="523" y="566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Line 82"/>
              <xdr:cNvSpPr>
                <a:spLocks/>
              </xdr:cNvSpPr>
            </xdr:nvSpPr>
            <xdr:spPr>
              <a:xfrm>
                <a:off x="522" y="736"/>
                <a:ext cx="3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6" name="Line 83"/>
            <xdr:cNvSpPr>
              <a:spLocks/>
            </xdr:cNvSpPr>
          </xdr:nvSpPr>
          <xdr:spPr>
            <a:xfrm flipH="1" flipV="1">
              <a:off x="229" y="706"/>
              <a:ext cx="65" cy="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84"/>
            <xdr:cNvSpPr>
              <a:spLocks/>
            </xdr:cNvSpPr>
          </xdr:nvSpPr>
          <xdr:spPr>
            <a:xfrm flipH="1">
              <a:off x="152" y="706"/>
              <a:ext cx="7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TextBox 85"/>
            <xdr:cNvSpPr txBox="1">
              <a:spLocks noChangeArrowheads="1"/>
            </xdr:cNvSpPr>
          </xdr:nvSpPr>
          <xdr:spPr>
            <a:xfrm>
              <a:off x="157" y="685"/>
              <a:ext cx="68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Roadway</a:t>
              </a:r>
            </a:p>
          </xdr:txBody>
        </xdr:sp>
      </xdr:grpSp>
    </xdr:grpSp>
    <xdr:clientData/>
  </xdr:twoCellAnchor>
  <xdr:twoCellAnchor>
    <xdr:from>
      <xdr:col>8</xdr:col>
      <xdr:colOff>9525</xdr:colOff>
      <xdr:row>34</xdr:row>
      <xdr:rowOff>38100</xdr:rowOff>
    </xdr:from>
    <xdr:to>
      <xdr:col>24</xdr:col>
      <xdr:colOff>28575</xdr:colOff>
      <xdr:row>34</xdr:row>
      <xdr:rowOff>38100</xdr:rowOff>
    </xdr:to>
    <xdr:sp>
      <xdr:nvSpPr>
        <xdr:cNvPr id="19" name="Line 86"/>
        <xdr:cNvSpPr>
          <a:spLocks/>
        </xdr:cNvSpPr>
      </xdr:nvSpPr>
      <xdr:spPr>
        <a:xfrm>
          <a:off x="1504950" y="65436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33</xdr:row>
      <xdr:rowOff>95250</xdr:rowOff>
    </xdr:from>
    <xdr:to>
      <xdr:col>2</xdr:col>
      <xdr:colOff>85725</xdr:colOff>
      <xdr:row>33</xdr:row>
      <xdr:rowOff>95250</xdr:rowOff>
    </xdr:to>
    <xdr:sp>
      <xdr:nvSpPr>
        <xdr:cNvPr id="1" name="Line 51"/>
        <xdr:cNvSpPr>
          <a:spLocks/>
        </xdr:cNvSpPr>
      </xdr:nvSpPr>
      <xdr:spPr>
        <a:xfrm flipH="1">
          <a:off x="152400" y="74295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37</xdr:row>
      <xdr:rowOff>57150</xdr:rowOff>
    </xdr:from>
    <xdr:to>
      <xdr:col>5</xdr:col>
      <xdr:colOff>142875</xdr:colOff>
      <xdr:row>37</xdr:row>
      <xdr:rowOff>114300</xdr:rowOff>
    </xdr:to>
    <xdr:sp>
      <xdr:nvSpPr>
        <xdr:cNvPr id="2" name="Line 49"/>
        <xdr:cNvSpPr>
          <a:spLocks/>
        </xdr:cNvSpPr>
      </xdr:nvSpPr>
      <xdr:spPr>
        <a:xfrm flipH="1">
          <a:off x="1019175" y="8039100"/>
          <a:ext cx="2190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16</xdr:row>
      <xdr:rowOff>180975</xdr:rowOff>
    </xdr:from>
    <xdr:to>
      <xdr:col>25</xdr:col>
      <xdr:colOff>28575</xdr:colOff>
      <xdr:row>36</xdr:row>
      <xdr:rowOff>47625</xdr:rowOff>
    </xdr:to>
    <xdr:grpSp>
      <xdr:nvGrpSpPr>
        <xdr:cNvPr id="3" name="Group 59"/>
        <xdr:cNvGrpSpPr>
          <a:grpSpLocks/>
        </xdr:cNvGrpSpPr>
      </xdr:nvGrpSpPr>
      <xdr:grpSpPr>
        <a:xfrm>
          <a:off x="3390900" y="3305175"/>
          <a:ext cx="1943100" cy="4562475"/>
          <a:chOff x="356" y="347"/>
          <a:chExt cx="204" cy="368"/>
        </a:xfrm>
        <a:solidFill>
          <a:srgbClr val="FFFFFF"/>
        </a:solidFill>
      </xdr:grpSpPr>
      <xdr:sp>
        <xdr:nvSpPr>
          <xdr:cNvPr id="4" name="Rectangle 31"/>
          <xdr:cNvSpPr>
            <a:spLocks/>
          </xdr:cNvSpPr>
        </xdr:nvSpPr>
        <xdr:spPr>
          <a:xfrm>
            <a:off x="356" y="347"/>
            <a:ext cx="182" cy="16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2"/>
          <xdr:cNvSpPr>
            <a:spLocks/>
          </xdr:cNvSpPr>
        </xdr:nvSpPr>
        <xdr:spPr>
          <a:xfrm>
            <a:off x="397" y="508"/>
            <a:ext cx="4" cy="20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33"/>
          <xdr:cNvSpPr>
            <a:spLocks/>
          </xdr:cNvSpPr>
        </xdr:nvSpPr>
        <xdr:spPr>
          <a:xfrm>
            <a:off x="489" y="508"/>
            <a:ext cx="4" cy="1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4"/>
          <xdr:cNvSpPr>
            <a:spLocks/>
          </xdr:cNvSpPr>
        </xdr:nvSpPr>
        <xdr:spPr>
          <a:xfrm flipH="1">
            <a:off x="373" y="677"/>
            <a:ext cx="153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5"/>
          <xdr:cNvSpPr>
            <a:spLocks/>
          </xdr:cNvSpPr>
        </xdr:nvSpPr>
        <xdr:spPr>
          <a:xfrm>
            <a:off x="400" y="543"/>
            <a:ext cx="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6"/>
          <xdr:cNvSpPr>
            <a:spLocks/>
          </xdr:cNvSpPr>
        </xdr:nvSpPr>
        <xdr:spPr>
          <a:xfrm>
            <a:off x="356" y="543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37"/>
          <xdr:cNvSpPr>
            <a:spLocks/>
          </xdr:cNvSpPr>
        </xdr:nvSpPr>
        <xdr:spPr>
          <a:xfrm>
            <a:off x="491" y="543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8"/>
          <xdr:cNvSpPr>
            <a:spLocks/>
          </xdr:cNvSpPr>
        </xdr:nvSpPr>
        <xdr:spPr>
          <a:xfrm flipV="1">
            <a:off x="357" y="516"/>
            <a:ext cx="0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9"/>
          <xdr:cNvSpPr>
            <a:spLocks/>
          </xdr:cNvSpPr>
        </xdr:nvSpPr>
        <xdr:spPr>
          <a:xfrm>
            <a:off x="553" y="505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40"/>
          <xdr:cNvSpPr>
            <a:spLocks/>
          </xdr:cNvSpPr>
        </xdr:nvSpPr>
        <xdr:spPr>
          <a:xfrm>
            <a:off x="538" y="506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41"/>
          <xdr:cNvSpPr>
            <a:spLocks/>
          </xdr:cNvSpPr>
        </xdr:nvSpPr>
        <xdr:spPr>
          <a:xfrm>
            <a:off x="537" y="669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43"/>
          <xdr:cNvSpPr>
            <a:spLocks/>
          </xdr:cNvSpPr>
        </xdr:nvSpPr>
        <xdr:spPr>
          <a:xfrm flipH="1">
            <a:off x="536" y="516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16</xdr:row>
      <xdr:rowOff>190500</xdr:rowOff>
    </xdr:from>
    <xdr:to>
      <xdr:col>14</xdr:col>
      <xdr:colOff>19050</xdr:colOff>
      <xdr:row>37</xdr:row>
      <xdr:rowOff>66675</xdr:rowOff>
    </xdr:to>
    <xdr:grpSp>
      <xdr:nvGrpSpPr>
        <xdr:cNvPr id="16" name="Group 60"/>
        <xdr:cNvGrpSpPr>
          <a:grpSpLocks/>
        </xdr:cNvGrpSpPr>
      </xdr:nvGrpSpPr>
      <xdr:grpSpPr>
        <a:xfrm>
          <a:off x="895350" y="3314700"/>
          <a:ext cx="2190750" cy="4733925"/>
          <a:chOff x="94" y="348"/>
          <a:chExt cx="230" cy="386"/>
        </a:xfrm>
        <a:solidFill>
          <a:srgbClr val="FFFFFF"/>
        </a:solidFill>
      </xdr:grpSpPr>
      <xdr:sp>
        <xdr:nvSpPr>
          <xdr:cNvPr id="17" name="Rectangle 19"/>
          <xdr:cNvSpPr>
            <a:spLocks/>
          </xdr:cNvSpPr>
        </xdr:nvSpPr>
        <xdr:spPr>
          <a:xfrm>
            <a:off x="95" y="348"/>
            <a:ext cx="228" cy="165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20"/>
          <xdr:cNvSpPr>
            <a:spLocks/>
          </xdr:cNvSpPr>
        </xdr:nvSpPr>
        <xdr:spPr>
          <a:xfrm>
            <a:off x="207" y="513"/>
            <a:ext cx="4" cy="1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21"/>
          <xdr:cNvSpPr>
            <a:spLocks/>
          </xdr:cNvSpPr>
        </xdr:nvSpPr>
        <xdr:spPr>
          <a:xfrm>
            <a:off x="282" y="513"/>
            <a:ext cx="4" cy="1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2"/>
          <xdr:cNvSpPr>
            <a:spLocks/>
          </xdr:cNvSpPr>
        </xdr:nvSpPr>
        <xdr:spPr>
          <a:xfrm>
            <a:off x="132" y="513"/>
            <a:ext cx="5" cy="2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3"/>
          <xdr:cNvSpPr>
            <a:spLocks/>
          </xdr:cNvSpPr>
        </xdr:nvSpPr>
        <xdr:spPr>
          <a:xfrm flipH="1">
            <a:off x="126" y="685"/>
            <a:ext cx="173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4"/>
          <xdr:cNvSpPr>
            <a:spLocks/>
          </xdr:cNvSpPr>
        </xdr:nvSpPr>
        <xdr:spPr>
          <a:xfrm>
            <a:off x="133" y="545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5"/>
          <xdr:cNvSpPr>
            <a:spLocks/>
          </xdr:cNvSpPr>
        </xdr:nvSpPr>
        <xdr:spPr>
          <a:xfrm>
            <a:off x="206" y="545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6"/>
          <xdr:cNvSpPr>
            <a:spLocks/>
          </xdr:cNvSpPr>
        </xdr:nvSpPr>
        <xdr:spPr>
          <a:xfrm flipV="1">
            <a:off x="284" y="54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7"/>
          <xdr:cNvSpPr>
            <a:spLocks/>
          </xdr:cNvSpPr>
        </xdr:nvSpPr>
        <xdr:spPr>
          <a:xfrm flipV="1">
            <a:off x="96" y="545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94" y="516"/>
            <a:ext cx="0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9"/>
          <xdr:cNvSpPr>
            <a:spLocks/>
          </xdr:cNvSpPr>
        </xdr:nvSpPr>
        <xdr:spPr>
          <a:xfrm flipV="1">
            <a:off x="324" y="515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33</xdr:row>
      <xdr:rowOff>85725</xdr:rowOff>
    </xdr:from>
    <xdr:to>
      <xdr:col>4</xdr:col>
      <xdr:colOff>200025</xdr:colOff>
      <xdr:row>37</xdr:row>
      <xdr:rowOff>104775</xdr:rowOff>
    </xdr:to>
    <xdr:sp>
      <xdr:nvSpPr>
        <xdr:cNvPr id="28" name="Line 50"/>
        <xdr:cNvSpPr>
          <a:spLocks/>
        </xdr:cNvSpPr>
      </xdr:nvSpPr>
      <xdr:spPr>
        <a:xfrm flipH="1" flipV="1">
          <a:off x="476250" y="7419975"/>
          <a:ext cx="5619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47625</xdr:rowOff>
    </xdr:from>
    <xdr:to>
      <xdr:col>3</xdr:col>
      <xdr:colOff>104775</xdr:colOff>
      <xdr:row>33</xdr:row>
      <xdr:rowOff>47625</xdr:rowOff>
    </xdr:to>
    <xdr:sp>
      <xdr:nvSpPr>
        <xdr:cNvPr id="29" name="TextBox 52"/>
        <xdr:cNvSpPr txBox="1">
          <a:spLocks noChangeArrowheads="1"/>
        </xdr:cNvSpPr>
      </xdr:nvSpPr>
      <xdr:spPr>
        <a:xfrm>
          <a:off x="95250" y="72199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Roadway</a:t>
          </a:r>
        </a:p>
      </xdr:txBody>
    </xdr:sp>
    <xdr:clientData/>
  </xdr:twoCellAnchor>
  <xdr:twoCellAnchor>
    <xdr:from>
      <xdr:col>2</xdr:col>
      <xdr:colOff>161925</xdr:colOff>
      <xdr:row>33</xdr:row>
      <xdr:rowOff>104775</xdr:rowOff>
    </xdr:from>
    <xdr:to>
      <xdr:col>24</xdr:col>
      <xdr:colOff>0</xdr:colOff>
      <xdr:row>33</xdr:row>
      <xdr:rowOff>104775</xdr:rowOff>
    </xdr:to>
    <xdr:sp>
      <xdr:nvSpPr>
        <xdr:cNvPr id="30" name="Line 61"/>
        <xdr:cNvSpPr>
          <a:spLocks/>
        </xdr:cNvSpPr>
      </xdr:nvSpPr>
      <xdr:spPr>
        <a:xfrm>
          <a:off x="552450" y="7439025"/>
          <a:ext cx="451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N27"/>
  <sheetViews>
    <sheetView tabSelected="1" workbookViewId="0" topLeftCell="B2">
      <selection activeCell="B1" sqref="B1"/>
    </sheetView>
  </sheetViews>
  <sheetFormatPr defaultColWidth="9.140625" defaultRowHeight="12.75"/>
  <cols>
    <col min="1" max="1" width="2.421875" style="2" customWidth="1"/>
    <col min="2" max="3" width="9.140625" style="2" customWidth="1"/>
    <col min="4" max="4" width="8.421875" style="2" customWidth="1"/>
    <col min="5" max="5" width="10.28125" style="2" customWidth="1"/>
    <col min="6" max="6" width="12.00390625" style="2" customWidth="1"/>
    <col min="7" max="7" width="14.57421875" style="2" customWidth="1"/>
    <col min="8" max="16384" width="9.140625" style="2" customWidth="1"/>
  </cols>
  <sheetData>
    <row r="1" ht="8.25" customHeight="1"/>
    <row r="2" spans="2:14" ht="41.25">
      <c r="B2" s="138" t="s">
        <v>53</v>
      </c>
      <c r="C2" s="138"/>
      <c r="D2" s="138"/>
      <c r="E2" s="138"/>
      <c r="F2" s="138"/>
      <c r="G2" s="138"/>
      <c r="H2" s="138"/>
      <c r="I2" s="138"/>
      <c r="J2" s="66"/>
      <c r="K2" s="66"/>
      <c r="L2" s="66"/>
      <c r="M2" s="66"/>
      <c r="N2" s="66"/>
    </row>
    <row r="6" ht="18">
      <c r="D6" s="67" t="s">
        <v>74</v>
      </c>
    </row>
    <row r="7" ht="9.75" customHeight="1">
      <c r="D7" s="67"/>
    </row>
    <row r="8" spans="5:9" ht="15">
      <c r="E8" s="68" t="s">
        <v>54</v>
      </c>
      <c r="I8" s="69"/>
    </row>
    <row r="9" spans="5:9" ht="15">
      <c r="E9" s="68" t="s">
        <v>55</v>
      </c>
      <c r="I9" s="69"/>
    </row>
    <row r="10" spans="5:9" ht="15">
      <c r="E10" s="68" t="s">
        <v>56</v>
      </c>
      <c r="I10" s="69"/>
    </row>
    <row r="12" ht="18">
      <c r="D12" s="67" t="s">
        <v>79</v>
      </c>
    </row>
    <row r="13" ht="18">
      <c r="D13" s="67" t="s">
        <v>80</v>
      </c>
    </row>
    <row r="15" spans="4:7" ht="23.25" customHeight="1" thickBot="1">
      <c r="D15" s="67"/>
      <c r="E15" s="136" t="s">
        <v>57</v>
      </c>
      <c r="F15" s="137"/>
      <c r="G15" s="137"/>
    </row>
    <row r="16" spans="2:7" ht="15.75">
      <c r="B16" s="70"/>
      <c r="C16" s="70"/>
      <c r="E16" s="71"/>
      <c r="F16" s="72" t="s">
        <v>58</v>
      </c>
      <c r="G16" s="73" t="s">
        <v>59</v>
      </c>
    </row>
    <row r="17" spans="5:7" ht="13.5" thickBot="1">
      <c r="E17" s="74"/>
      <c r="F17" s="75" t="s">
        <v>60</v>
      </c>
      <c r="G17" s="76" t="s">
        <v>61</v>
      </c>
    </row>
    <row r="18" spans="5:7" ht="12.75">
      <c r="E18" s="77" t="s">
        <v>62</v>
      </c>
      <c r="F18" s="78" t="s">
        <v>63</v>
      </c>
      <c r="G18" s="79" t="s">
        <v>91</v>
      </c>
    </row>
    <row r="19" spans="5:7" ht="12.75">
      <c r="E19" s="80" t="s">
        <v>65</v>
      </c>
      <c r="F19" s="81" t="s">
        <v>66</v>
      </c>
      <c r="G19" s="82" t="s">
        <v>91</v>
      </c>
    </row>
    <row r="20" spans="5:7" ht="12.75">
      <c r="E20" s="80" t="s">
        <v>67</v>
      </c>
      <c r="F20" s="81" t="s">
        <v>68</v>
      </c>
      <c r="G20" s="82" t="s">
        <v>64</v>
      </c>
    </row>
    <row r="21" spans="5:7" ht="12.75">
      <c r="E21" s="80" t="s">
        <v>69</v>
      </c>
      <c r="F21" s="81" t="s">
        <v>66</v>
      </c>
      <c r="G21" s="82" t="s">
        <v>91</v>
      </c>
    </row>
    <row r="22" spans="5:7" ht="13.5" thickBot="1">
      <c r="E22" s="83" t="s">
        <v>70</v>
      </c>
      <c r="F22" s="84" t="s">
        <v>71</v>
      </c>
      <c r="G22" s="85" t="s">
        <v>100</v>
      </c>
    </row>
    <row r="23" spans="5:6" ht="12.75">
      <c r="E23" s="86"/>
      <c r="F23" s="86"/>
    </row>
    <row r="24" ht="12.75">
      <c r="E24" s="86" t="s">
        <v>72</v>
      </c>
    </row>
    <row r="25" ht="12.75">
      <c r="E25" s="3" t="s">
        <v>73</v>
      </c>
    </row>
    <row r="27" ht="12.75">
      <c r="D27" s="2" t="s">
        <v>99</v>
      </c>
    </row>
  </sheetData>
  <sheetProtection sheet="1" objects="1" scenarios="1"/>
  <mergeCells count="2">
    <mergeCell ref="E15:G15"/>
    <mergeCell ref="B2: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AV48"/>
  <sheetViews>
    <sheetView workbookViewId="0" topLeftCell="A1">
      <selection activeCell="A2" sqref="A2"/>
    </sheetView>
  </sheetViews>
  <sheetFormatPr defaultColWidth="9.140625" defaultRowHeight="12.75"/>
  <cols>
    <col min="1" max="1" width="5.57421875" style="2" customWidth="1"/>
    <col min="2" max="2" width="3.57421875" style="2" customWidth="1"/>
    <col min="3" max="3" width="3.8515625" style="2" customWidth="1"/>
    <col min="4" max="4" width="3.00390625" style="2" customWidth="1"/>
    <col min="5" max="5" width="3.57421875" style="2" customWidth="1"/>
    <col min="6" max="6" width="3.00390625" style="2" customWidth="1"/>
    <col min="7" max="7" width="2.8515625" style="2" customWidth="1"/>
    <col min="8" max="8" width="3.7109375" style="2" customWidth="1"/>
    <col min="9" max="9" width="3.28125" style="2" customWidth="1"/>
    <col min="10" max="10" width="2.421875" style="2" customWidth="1"/>
    <col min="11" max="11" width="3.00390625" style="2" customWidth="1"/>
    <col min="12" max="12" width="3.421875" style="2" customWidth="1"/>
    <col min="13" max="13" width="3.140625" style="2" customWidth="1"/>
    <col min="14" max="14" width="3.00390625" style="2" customWidth="1"/>
    <col min="15" max="15" width="2.8515625" style="2" customWidth="1"/>
    <col min="16" max="29" width="3.00390625" style="2" customWidth="1"/>
    <col min="30" max="30" width="1.421875" style="2" customWidth="1"/>
    <col min="31" max="31" width="3.00390625" style="2" customWidth="1"/>
    <col min="32" max="32" width="4.57421875" style="2" bestFit="1" customWidth="1"/>
    <col min="33" max="36" width="2.7109375" style="2" customWidth="1"/>
    <col min="37" max="16384" width="9.140625" style="2" customWidth="1"/>
  </cols>
  <sheetData>
    <row r="1" ht="5.25" customHeight="1"/>
    <row r="2" spans="2:31" ht="27.75">
      <c r="B2" s="138" t="s">
        <v>36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2:31" ht="12.75" customHeight="1">
      <c r="B3" s="11"/>
      <c r="C3" s="143" t="s">
        <v>35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9"/>
      <c r="AE3" s="19"/>
    </row>
    <row r="5" spans="3:38" ht="16.5" thickBot="1">
      <c r="C5" s="1" t="s">
        <v>2</v>
      </c>
      <c r="D5" s="23"/>
      <c r="E5" s="106"/>
      <c r="F5" s="106"/>
      <c r="G5" s="106"/>
      <c r="H5" s="106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F5" s="22"/>
      <c r="AG5" s="22"/>
      <c r="AH5" s="22"/>
      <c r="AI5" s="22"/>
      <c r="AJ5" s="22"/>
      <c r="AK5" s="22"/>
      <c r="AL5" s="22"/>
    </row>
    <row r="6" spans="3:38" ht="12.75">
      <c r="C6" s="10"/>
      <c r="D6" s="23"/>
      <c r="E6" s="23"/>
      <c r="F6" s="23"/>
      <c r="G6" s="23"/>
      <c r="H6" s="23"/>
      <c r="I6" s="3"/>
      <c r="J6" s="3"/>
      <c r="K6" s="3"/>
      <c r="AF6" s="22"/>
      <c r="AG6" s="22"/>
      <c r="AH6" s="22"/>
      <c r="AI6" s="22"/>
      <c r="AJ6" s="22"/>
      <c r="AK6" s="22"/>
      <c r="AL6" s="22"/>
    </row>
    <row r="7" spans="3:38" ht="15.75">
      <c r="C7" s="141" t="s">
        <v>6</v>
      </c>
      <c r="D7" s="141"/>
      <c r="E7" s="141"/>
      <c r="F7" s="141"/>
      <c r="AF7" s="24"/>
      <c r="AG7" s="24"/>
      <c r="AH7" s="24"/>
      <c r="AI7" s="25"/>
      <c r="AJ7" s="25"/>
      <c r="AK7" s="25"/>
      <c r="AL7" s="25"/>
    </row>
    <row r="8" spans="3:38" s="4" customFormat="1" ht="15">
      <c r="C8" s="145" t="s">
        <v>45</v>
      </c>
      <c r="D8" s="145"/>
      <c r="E8" s="145"/>
      <c r="F8" s="145"/>
      <c r="G8" s="145"/>
      <c r="H8" s="145"/>
      <c r="I8" s="145"/>
      <c r="J8" s="145"/>
      <c r="K8" s="145"/>
      <c r="AF8" s="24"/>
      <c r="AG8" s="24"/>
      <c r="AH8" s="24"/>
      <c r="AI8" s="25"/>
      <c r="AJ8" s="25"/>
      <c r="AK8" s="25"/>
      <c r="AL8" s="25"/>
    </row>
    <row r="9" spans="3:38" ht="15">
      <c r="C9" s="26" t="s">
        <v>31</v>
      </c>
      <c r="D9" s="27"/>
      <c r="E9" s="27"/>
      <c r="F9" s="27"/>
      <c r="G9" s="27"/>
      <c r="H9" s="27"/>
      <c r="I9" s="27"/>
      <c r="J9" s="27"/>
      <c r="K9" s="27"/>
      <c r="AF9" s="24"/>
      <c r="AG9" s="24"/>
      <c r="AH9" s="24"/>
      <c r="AI9" s="25"/>
      <c r="AJ9" s="25"/>
      <c r="AK9" s="25"/>
      <c r="AL9" s="25"/>
    </row>
    <row r="10" spans="32:38" ht="15.75" thickBot="1">
      <c r="AF10" s="24"/>
      <c r="AG10" s="24"/>
      <c r="AH10" s="24"/>
      <c r="AI10" s="25"/>
      <c r="AJ10" s="25"/>
      <c r="AK10" s="25"/>
      <c r="AL10" s="25"/>
    </row>
    <row r="11" spans="3:38" ht="18.75" customHeight="1" thickBot="1">
      <c r="C11" s="142" t="s">
        <v>34</v>
      </c>
      <c r="D11" s="142"/>
      <c r="E11" s="142"/>
      <c r="F11" s="142"/>
      <c r="G11" s="142"/>
      <c r="H11" s="2" t="s">
        <v>37</v>
      </c>
      <c r="K11" s="146"/>
      <c r="L11" s="147"/>
      <c r="M11" s="148"/>
      <c r="N11" s="28"/>
      <c r="O11" s="28"/>
      <c r="P11" s="28"/>
      <c r="Q11" s="28"/>
      <c r="R11" s="28"/>
      <c r="S11" s="139" t="s">
        <v>41</v>
      </c>
      <c r="T11" s="139"/>
      <c r="U11" s="139"/>
      <c r="V11" s="139"/>
      <c r="W11" s="139"/>
      <c r="X11" s="139"/>
      <c r="Y11" s="139"/>
      <c r="Z11" s="29" t="str">
        <f>IF(K11=0," ",stpostnum(K11,K12,K13))</f>
        <v> </v>
      </c>
      <c r="AA11" s="28"/>
      <c r="AB11" s="28"/>
      <c r="AC11" s="28"/>
      <c r="AD11" s="28"/>
      <c r="AE11" s="28"/>
      <c r="AF11" s="24"/>
      <c r="AG11" s="24"/>
      <c r="AH11" s="24"/>
      <c r="AI11" s="25"/>
      <c r="AJ11" s="25"/>
      <c r="AK11" s="25"/>
      <c r="AL11" s="25"/>
    </row>
    <row r="12" spans="3:38" ht="19.5" customHeight="1" thickBot="1">
      <c r="C12" s="142" t="s">
        <v>0</v>
      </c>
      <c r="D12" s="142"/>
      <c r="E12" s="142"/>
      <c r="F12" s="142"/>
      <c r="G12" s="142"/>
      <c r="H12" s="144" t="s">
        <v>39</v>
      </c>
      <c r="I12" s="144"/>
      <c r="J12" s="144"/>
      <c r="K12" s="149"/>
      <c r="L12" s="150"/>
      <c r="M12" s="151"/>
      <c r="N12" s="15"/>
      <c r="O12" s="15"/>
      <c r="P12" s="30"/>
      <c r="Q12" s="30"/>
      <c r="R12" s="30"/>
      <c r="S12" s="140" t="s">
        <v>42</v>
      </c>
      <c r="T12" s="140"/>
      <c r="U12" s="140"/>
      <c r="V12" s="140"/>
      <c r="W12" s="140"/>
      <c r="X12" s="140"/>
      <c r="Y12" s="140"/>
      <c r="Z12" s="31" t="str">
        <f>IF(K11=0," ",design(K11,K12,K13))</f>
        <v> </v>
      </c>
      <c r="AA12" s="30"/>
      <c r="AB12" s="30"/>
      <c r="AC12" s="30"/>
      <c r="AD12" s="30"/>
      <c r="AE12" s="30"/>
      <c r="AF12" s="24"/>
      <c r="AG12" s="24"/>
      <c r="AH12" s="24"/>
      <c r="AI12" s="25"/>
      <c r="AJ12" s="25"/>
      <c r="AK12" s="25"/>
      <c r="AL12" s="25"/>
    </row>
    <row r="13" spans="3:31" ht="20.25" customHeight="1" thickBot="1">
      <c r="C13" s="142" t="s">
        <v>3</v>
      </c>
      <c r="D13" s="142"/>
      <c r="E13" s="142"/>
      <c r="F13" s="142"/>
      <c r="G13" s="142"/>
      <c r="H13" s="144" t="s">
        <v>40</v>
      </c>
      <c r="I13" s="144"/>
      <c r="J13" s="144"/>
      <c r="K13" s="149"/>
      <c r="L13" s="150"/>
      <c r="M13" s="151"/>
      <c r="O13" s="32"/>
      <c r="P13" s="30"/>
      <c r="Q13" s="153" t="s">
        <v>44</v>
      </c>
      <c r="R13" s="153"/>
      <c r="S13" s="153"/>
      <c r="T13" s="153"/>
      <c r="U13" s="153"/>
      <c r="V13" s="153"/>
      <c r="W13" s="153"/>
      <c r="X13" s="153"/>
      <c r="Y13" s="153"/>
      <c r="Z13" s="152" t="str">
        <f>(IF(Z12=1,"W6x9",IF(Z12=2,"W6x15",IF(Z12=3,"W8x18",IF(Z12=4,"W10x22",IF(Z12=5,"W10x26",IF(Z12=6,"W12x26"," ")))))))</f>
        <v> </v>
      </c>
      <c r="AA13" s="152"/>
      <c r="AB13" s="152"/>
      <c r="AC13" s="152"/>
      <c r="AD13" s="30"/>
      <c r="AE13" s="30"/>
    </row>
    <row r="14" spans="11:31" ht="15.75">
      <c r="K14" s="18"/>
      <c r="N14" s="9"/>
      <c r="O14" s="32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3:31" ht="15.75">
      <c r="C15" s="5"/>
      <c r="D15" s="6"/>
      <c r="E15" s="6"/>
      <c r="F15" s="15"/>
      <c r="G15" s="15"/>
      <c r="J15" s="18"/>
      <c r="K15" s="18"/>
      <c r="L15" s="9"/>
      <c r="M15" s="9"/>
      <c r="N15" s="9"/>
      <c r="O15" s="9"/>
      <c r="P15" s="30"/>
      <c r="R15" s="30"/>
      <c r="T15" s="30"/>
      <c r="U15" s="30"/>
      <c r="V15" s="104" t="str">
        <f>IF(AND(wd&lt;7,wd*ht&gt;0,Z11=0),"Error: Sign Too Small For Structural Post",(IF(AND(Z12=0,wd*ht&gt;0),"Error: Invalid Sign Size"," ")))</f>
        <v> 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2:31" ht="15.75">
      <c r="B16" s="3"/>
      <c r="C16" s="18"/>
      <c r="D16" s="34"/>
      <c r="E16" s="34"/>
      <c r="F16" s="9"/>
      <c r="G16" s="9"/>
      <c r="H16" s="9"/>
      <c r="I16" s="3"/>
      <c r="J16" s="18"/>
      <c r="K16" s="18"/>
      <c r="L16" s="15"/>
      <c r="M16" s="15"/>
      <c r="N16" s="15"/>
      <c r="O16" s="15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2:42" ht="15.75">
      <c r="B17" s="3"/>
      <c r="C17" s="18"/>
      <c r="D17" s="34"/>
      <c r="E17" s="34"/>
      <c r="F17" s="15"/>
      <c r="G17" s="15"/>
      <c r="H17" s="15"/>
      <c r="I17" s="3"/>
      <c r="J17" s="18"/>
      <c r="K17" s="18"/>
      <c r="L17" s="9"/>
      <c r="M17" s="9"/>
      <c r="N17" s="35"/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13"/>
      <c r="AL17" s="28"/>
      <c r="AM17" s="28"/>
      <c r="AN17" s="28"/>
      <c r="AO17" s="28"/>
      <c r="AP17" s="28"/>
    </row>
    <row r="18" spans="2:42" ht="15.75">
      <c r="B18" s="3"/>
      <c r="C18" s="32"/>
      <c r="D18" s="34"/>
      <c r="E18" s="34"/>
      <c r="F18" s="9"/>
      <c r="G18" s="9"/>
      <c r="H18" s="9"/>
      <c r="I18" s="3"/>
      <c r="J18" s="36"/>
      <c r="K18" s="36"/>
      <c r="L18" s="15"/>
      <c r="M18" s="15"/>
      <c r="N18" s="15"/>
      <c r="O18" s="15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L18" s="28"/>
      <c r="AM18" s="38"/>
      <c r="AN18" s="38"/>
      <c r="AO18" s="38"/>
      <c r="AP18" s="38"/>
    </row>
    <row r="19" spans="2:42" ht="15.75">
      <c r="B19" s="3"/>
      <c r="C19" s="39"/>
      <c r="D19" s="34"/>
      <c r="E19" s="34"/>
      <c r="F19" s="9"/>
      <c r="G19" s="9"/>
      <c r="H19" s="9"/>
      <c r="I19" s="3"/>
      <c r="J19" s="18"/>
      <c r="K19" s="18"/>
      <c r="L19" s="9"/>
      <c r="M19" s="9"/>
      <c r="N19" s="9"/>
      <c r="O19" s="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L19" s="28"/>
      <c r="AM19" s="3"/>
      <c r="AN19" s="41"/>
      <c r="AO19" s="3"/>
      <c r="AP19" s="42"/>
    </row>
    <row r="20" spans="2:42" ht="17.25" customHeight="1">
      <c r="B20" s="3"/>
      <c r="C20" s="18"/>
      <c r="D20" s="34"/>
      <c r="E20" s="34"/>
      <c r="F20" s="9"/>
      <c r="G20" s="9"/>
      <c r="H20" s="9"/>
      <c r="I20" s="3"/>
      <c r="J20" s="18"/>
      <c r="K20" s="18"/>
      <c r="L20" s="15"/>
      <c r="M20" s="15"/>
      <c r="N20" s="15"/>
      <c r="O20" s="15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L20" s="28"/>
      <c r="AM20" s="3"/>
      <c r="AN20" s="41"/>
      <c r="AO20" s="3"/>
      <c r="AP20" s="42"/>
    </row>
    <row r="21" spans="2:42" ht="15.75">
      <c r="B21" s="3"/>
      <c r="C21" s="32"/>
      <c r="D21" s="34"/>
      <c r="E21" s="34"/>
      <c r="F21" s="9"/>
      <c r="G21" s="9"/>
      <c r="H21" s="3"/>
      <c r="I21" s="3"/>
      <c r="J21" s="36"/>
      <c r="K21" s="36"/>
      <c r="L21" s="15"/>
      <c r="M21" s="15"/>
      <c r="N21" s="15"/>
      <c r="O21" s="15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L21" s="28"/>
      <c r="AM21" s="3"/>
      <c r="AN21" s="41"/>
      <c r="AO21" s="3"/>
      <c r="AP21" s="42"/>
    </row>
    <row r="22" spans="2:42" ht="18">
      <c r="B22" s="3"/>
      <c r="C22" s="43"/>
      <c r="D22" s="9"/>
      <c r="E22" s="9"/>
      <c r="F22" s="9"/>
      <c r="G22" s="9"/>
      <c r="H22" s="3"/>
      <c r="I22" s="3"/>
      <c r="J22" s="36"/>
      <c r="K22" s="36"/>
      <c r="L22" s="44"/>
      <c r="M22" s="44"/>
      <c r="N22" s="44"/>
      <c r="O22" s="44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L22" s="28"/>
      <c r="AM22" s="3"/>
      <c r="AN22" s="41"/>
      <c r="AO22" s="3"/>
      <c r="AP22" s="42"/>
    </row>
    <row r="23" spans="3:31" ht="18" customHeight="1">
      <c r="C23" s="45"/>
      <c r="D23" s="6"/>
      <c r="E23" s="6"/>
      <c r="F23" s="9"/>
      <c r="G23" s="9"/>
      <c r="J23" s="17" t="str">
        <f>IF(AND(wd&lt;7,F15&gt;0),"Error: Sign Too Small For Structural Post",(IF(AND(Z12=0,F15&gt;0),"Error: Invalid Sign Size"," ")))</f>
        <v> 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3:7" ht="12.75">
      <c r="C24" s="45"/>
      <c r="D24" s="6"/>
      <c r="E24" s="6"/>
      <c r="F24" s="9"/>
      <c r="G24" s="9"/>
    </row>
    <row r="25" spans="32:48" ht="15.75">
      <c r="AF25" s="3"/>
      <c r="AG25" s="3"/>
      <c r="AH25" s="3"/>
      <c r="AI25" s="3"/>
      <c r="AJ25" s="3"/>
      <c r="AK25" s="3"/>
      <c r="AL25" s="38"/>
      <c r="AM25" s="9"/>
      <c r="AN25" s="9"/>
      <c r="AP25" s="9"/>
      <c r="AT25" s="3"/>
      <c r="AU25" s="3"/>
      <c r="AV25" s="3"/>
    </row>
    <row r="26" spans="3:48" ht="75">
      <c r="C26" s="16"/>
      <c r="D26" s="6"/>
      <c r="E26" s="6"/>
      <c r="F26" s="9"/>
      <c r="G26" s="9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55" t="s">
        <v>43</v>
      </c>
      <c r="AF26" s="3"/>
      <c r="AG26" s="3"/>
      <c r="AH26" s="3"/>
      <c r="AI26" s="3"/>
      <c r="AJ26" s="3"/>
      <c r="AK26" s="3"/>
      <c r="AL26" s="3"/>
      <c r="AM26" s="3"/>
      <c r="AN26" s="3"/>
      <c r="AT26" s="46"/>
      <c r="AU26" s="3"/>
      <c r="AV26" s="3"/>
    </row>
    <row r="27" spans="3:48" ht="15.75">
      <c r="C27" s="100" t="str">
        <f>IF(AND(Z11=3,Z12&gt;2,TRUNC((1/3)*wd)&lt;7),TRUNC((wd-(G27*2))*0.5),IF(Z11=3,TRUNC((1/6)*wd),"-"))</f>
        <v>-</v>
      </c>
      <c r="D27" s="14" t="s">
        <v>37</v>
      </c>
      <c r="G27" s="100" t="str">
        <f>IF(AND(Z11=3,Z12&gt;2,TRUNC((1/3)*wd)&lt;7),7,IF(Z11=3,TRUNC((1/3)*wd),"-"))</f>
        <v>-</v>
      </c>
      <c r="H27" s="47" t="s">
        <v>37</v>
      </c>
      <c r="K27" s="100" t="str">
        <f>IF(AND(Z11=3,Z12&gt;2,TRUNC((1/3)*wd)&lt;7),7,IF(Z11=3,TRUNC((1/3)*wd),"-"))</f>
        <v>-</v>
      </c>
      <c r="L27" s="47" t="s">
        <v>37</v>
      </c>
      <c r="O27" s="100" t="str">
        <f>IF(AND(Z11=3,Z12&gt;2,TRUNC((1/3)*wd)&lt;7),TRUNC((wd-(G27*2))*0.5),IF(Z11=3,TRUNC((1/6)*wd),"-"))</f>
        <v>-</v>
      </c>
      <c r="P27" s="14" t="s">
        <v>37</v>
      </c>
      <c r="Q27" s="3"/>
      <c r="R27" s="3"/>
      <c r="S27" s="100" t="str">
        <f>IF(AND(Z11=2,Z12&gt;2,TRUNC(wd-(((1/5)*wd)*2))&lt;7),TRUNC((wd-W27)*0.5),IF(Z11=2,TRUNC((1/5)*wd),"-"))</f>
        <v>-</v>
      </c>
      <c r="T27" s="23" t="s">
        <v>37</v>
      </c>
      <c r="U27" s="3"/>
      <c r="V27" s="3"/>
      <c r="W27" s="100" t="str">
        <f>IF(AND(Z11=2,Z12&gt;2,TRUNC(wd-(((1/5)*wd)*2))&lt;7),7,IF(Z11=2,TRUNC(wd-(((1/5)*wd)*2)),"-"))</f>
        <v>-</v>
      </c>
      <c r="X27" s="23" t="s">
        <v>37</v>
      </c>
      <c r="Y27" s="3"/>
      <c r="Z27" s="3"/>
      <c r="AA27" s="100" t="str">
        <f>IF(AND(Z11=2,Z12&gt;2,TRUNC(wd-(((1/5)*wd)*2))&lt;7),TRUNC((wd-W27)*0.5),IF(Z11=2,TRUNC((1/5)*wd),"-"))</f>
        <v>-</v>
      </c>
      <c r="AB27" s="23" t="s">
        <v>37</v>
      </c>
      <c r="AC27" s="3"/>
      <c r="AD27" s="3"/>
      <c r="AE27" s="155"/>
      <c r="AF27" s="48"/>
      <c r="AG27" s="48"/>
      <c r="AH27" s="48"/>
      <c r="AI27" s="48"/>
      <c r="AJ27" s="48"/>
      <c r="AK27" s="49"/>
      <c r="AL27" s="38"/>
      <c r="AM27" s="154"/>
      <c r="AN27" s="154"/>
      <c r="AP27" s="12"/>
      <c r="AT27" s="3"/>
      <c r="AU27" s="3"/>
      <c r="AV27" s="3"/>
    </row>
    <row r="28" spans="3:48" ht="15.75">
      <c r="C28" s="100" t="str">
        <f>IF(AND(Z11=3,Z12&gt;2,TRUNC((1/3)*wd)&lt;7),(((wd-(G27*2))*0.5)-C27)*12,IF(Z11=3,(((1/6)*wd)-C27)*12,"-"))</f>
        <v>-</v>
      </c>
      <c r="D28" s="14" t="s">
        <v>38</v>
      </c>
      <c r="G28" s="100" t="str">
        <f>IF(AND(Z11=3,Z12&gt;2,TRUNC((1/3)*wd)&lt;7),0,IF(Z11=3,(((wd*12)-((ROUND(((1/6)*wd)*12,0)*2)))/2)-(G27*12),"-"))</f>
        <v>-</v>
      </c>
      <c r="H28" s="47" t="s">
        <v>38</v>
      </c>
      <c r="K28" s="100" t="str">
        <f>IF(AND(Z11=3,Z12&gt;2,TRUNC((1/3)*wd)&lt;7),0,IF(Z11=3,(((wd*12)-((ROUND(((1/6)*wd)*12,0)*2)))/2)-(G27*12),"-"))</f>
        <v>-</v>
      </c>
      <c r="L28" s="47" t="s">
        <v>38</v>
      </c>
      <c r="O28" s="100" t="str">
        <f>IF(AND(Z11=3,Z12&gt;2,TRUNC((1/3)*wd)&lt;7),(((wd-(G27*2))*0.5)-C27)*12,IF(Z11=3,(((1/6)*wd)-C27)*12,"-"))</f>
        <v>-</v>
      </c>
      <c r="P28" s="14" t="s">
        <v>38</v>
      </c>
      <c r="Q28" s="50"/>
      <c r="R28" s="50"/>
      <c r="S28" s="100" t="str">
        <f>IF(AND(Z11=2,Z12&gt;2,TRUNC(wd-(((1/5)*wd)*2))&lt;7),(((wd-W27)*0.5)-S27)*12,IF(Z11=2,(((1/5)*wd)-S27)*12,"-"))</f>
        <v>-</v>
      </c>
      <c r="T28" s="51" t="s">
        <v>38</v>
      </c>
      <c r="U28" s="50"/>
      <c r="V28" s="50"/>
      <c r="W28" s="100" t="str">
        <f>IF(AND(Z11=2,Z12&gt;2,TRUNC(wd-(((1/5)*wd)*2))&lt;7),0,IF(Z11=2,((wd*12)-((ROUND(((1/5)*wd)*12,0)*2))-(W27*12)),"-"))</f>
        <v>-</v>
      </c>
      <c r="X28" s="51" t="s">
        <v>38</v>
      </c>
      <c r="Y28" s="50"/>
      <c r="Z28" s="50"/>
      <c r="AA28" s="100" t="str">
        <f>IF(AND(Z11=2,Z12&gt;2,TRUNC(wd-(((1/5)*wd)*2))&lt;7),(((wd-W27)*0.5)-S27)*12,IF(Z11=2,(((1/5)*wd)-S27)*12,"-"))</f>
        <v>-</v>
      </c>
      <c r="AB28" s="51" t="s">
        <v>38</v>
      </c>
      <c r="AC28" s="50"/>
      <c r="AD28" s="50"/>
      <c r="AE28" s="155"/>
      <c r="AF28" s="3"/>
      <c r="AG28" s="3"/>
      <c r="AH28" s="3"/>
      <c r="AI28" s="3"/>
      <c r="AJ28" s="3"/>
      <c r="AK28" s="3"/>
      <c r="AL28" s="38"/>
      <c r="AM28" s="154"/>
      <c r="AN28" s="154"/>
      <c r="AP28" s="12"/>
      <c r="AT28" s="3"/>
      <c r="AU28" s="3"/>
      <c r="AV28" s="3"/>
    </row>
    <row r="29" spans="3:31" ht="12.75">
      <c r="C29" s="45"/>
      <c r="D29" s="6"/>
      <c r="E29" s="6"/>
      <c r="F29" s="9"/>
      <c r="G29" s="9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155"/>
    </row>
    <row r="30" spans="3:31" ht="13.5" customHeight="1">
      <c r="C30" s="45"/>
      <c r="D30" s="6"/>
      <c r="E30" s="6"/>
      <c r="F30" s="9"/>
      <c r="G30" s="9"/>
      <c r="AE30" s="155"/>
    </row>
    <row r="31" spans="3:36" ht="12.75">
      <c r="C31" s="45"/>
      <c r="D31" s="6"/>
      <c r="E31" s="6"/>
      <c r="AF31" s="3"/>
      <c r="AG31" s="3"/>
      <c r="AH31" s="3"/>
      <c r="AI31" s="3"/>
      <c r="AJ31" s="3"/>
    </row>
    <row r="32" spans="4:5" ht="12.75">
      <c r="D32" s="8"/>
      <c r="E32" s="8"/>
    </row>
    <row r="33" ht="12.75"/>
    <row r="34" ht="12.75"/>
    <row r="35" ht="12.75"/>
    <row r="36" ht="12.75"/>
    <row r="38" ht="15.75">
      <c r="C38" s="18"/>
    </row>
    <row r="43" spans="3:7" ht="12.75">
      <c r="C43" s="4"/>
      <c r="F43" s="9"/>
      <c r="G43" s="9"/>
    </row>
    <row r="44" spans="3:7" ht="12.75">
      <c r="C44" s="45"/>
      <c r="D44" s="6"/>
      <c r="E44" s="6"/>
      <c r="F44" s="9"/>
      <c r="G44" s="9"/>
    </row>
    <row r="45" spans="2:7" ht="12.75">
      <c r="B45" s="4"/>
      <c r="C45" s="45"/>
      <c r="D45" s="6"/>
      <c r="E45" s="6"/>
      <c r="F45" s="9"/>
      <c r="G45" s="9"/>
    </row>
    <row r="46" spans="3:7" ht="12.75">
      <c r="C46" s="45"/>
      <c r="D46" s="6"/>
      <c r="E46" s="6"/>
      <c r="F46" s="9"/>
      <c r="G46" s="9"/>
    </row>
    <row r="47" spans="3:7" ht="12.75">
      <c r="C47" s="45"/>
      <c r="D47" s="6"/>
      <c r="E47" s="6"/>
      <c r="F47" s="9"/>
      <c r="G47" s="9"/>
    </row>
    <row r="48" spans="3:5" ht="12.75">
      <c r="C48" s="45"/>
      <c r="D48" s="6"/>
      <c r="E48" s="6"/>
    </row>
  </sheetData>
  <sheetProtection sheet="1" objects="1" scenarios="1"/>
  <mergeCells count="19">
    <mergeCell ref="Q13:Y13"/>
    <mergeCell ref="AM27:AN27"/>
    <mergeCell ref="AM28:AN28"/>
    <mergeCell ref="AE26:AE30"/>
    <mergeCell ref="C3:AC3"/>
    <mergeCell ref="B2:AE2"/>
    <mergeCell ref="C13:G13"/>
    <mergeCell ref="H12:J12"/>
    <mergeCell ref="C8:K8"/>
    <mergeCell ref="H13:J13"/>
    <mergeCell ref="K11:M11"/>
    <mergeCell ref="K12:M12"/>
    <mergeCell ref="K13:M13"/>
    <mergeCell ref="Z13:AC13"/>
    <mergeCell ref="S11:Y11"/>
    <mergeCell ref="S12:Y12"/>
    <mergeCell ref="C7:F7"/>
    <mergeCell ref="C11:G11"/>
    <mergeCell ref="C12:G12"/>
  </mergeCells>
  <conditionalFormatting sqref="P22:AE22 L19:AE19 AA12:AE12 P12:R12">
    <cfRule type="cellIs" priority="1" dxfId="0" operator="equal" stopIfTrue="1">
      <formula>"Error"</formula>
    </cfRule>
  </conditionalFormatting>
  <printOptions/>
  <pageMargins left="0" right="0" top="0.5" bottom="0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AJ79"/>
  <sheetViews>
    <sheetView zoomScale="90" zoomScaleNormal="90" zoomScaleSheetLayoutView="100" workbookViewId="0" topLeftCell="A1">
      <selection activeCell="C2" sqref="C2:Z2"/>
    </sheetView>
  </sheetViews>
  <sheetFormatPr defaultColWidth="9.140625" defaultRowHeight="12.75"/>
  <cols>
    <col min="1" max="1" width="2.28125" style="2" customWidth="1"/>
    <col min="2" max="2" width="7.7109375" style="2" customWidth="1"/>
    <col min="3" max="3" width="3.7109375" style="2" customWidth="1"/>
    <col min="4" max="4" width="3.421875" style="2" customWidth="1"/>
    <col min="5" max="7" width="3.7109375" style="2" customWidth="1"/>
    <col min="8" max="8" width="3.140625" style="2" customWidth="1"/>
    <col min="9" max="9" width="3.421875" style="2" customWidth="1"/>
    <col min="10" max="10" width="3.140625" style="2" customWidth="1"/>
    <col min="11" max="11" width="3.57421875" style="2" customWidth="1"/>
    <col min="12" max="12" width="4.7109375" style="2" customWidth="1"/>
    <col min="13" max="14" width="3.00390625" style="2" customWidth="1"/>
    <col min="15" max="15" width="3.421875" style="2" customWidth="1"/>
    <col min="16" max="19" width="3.57421875" style="2" customWidth="1"/>
    <col min="20" max="20" width="4.8515625" style="2" customWidth="1"/>
    <col min="21" max="21" width="3.57421875" style="2" customWidth="1"/>
    <col min="22" max="22" width="3.8515625" style="2" customWidth="1"/>
    <col min="23" max="23" width="3.421875" style="2" customWidth="1"/>
    <col min="24" max="24" width="3.57421875" style="2" customWidth="1"/>
    <col min="25" max="25" width="3.140625" style="2" customWidth="1"/>
    <col min="26" max="26" width="3.57421875" style="2" customWidth="1"/>
    <col min="27" max="27" width="3.140625" style="2" customWidth="1"/>
    <col min="28" max="28" width="3.7109375" style="2" customWidth="1"/>
    <col min="29" max="29" width="3.28125" style="2" customWidth="1"/>
    <col min="30" max="30" width="2.8515625" style="2" customWidth="1"/>
    <col min="31" max="31" width="3.421875" style="2" customWidth="1"/>
    <col min="32" max="32" width="4.140625" style="2" customWidth="1"/>
    <col min="33" max="33" width="3.28125" style="2" customWidth="1"/>
    <col min="34" max="34" width="4.00390625" style="2" customWidth="1"/>
    <col min="35" max="35" width="3.57421875" style="2" customWidth="1"/>
    <col min="36" max="36" width="3.7109375" style="2" customWidth="1"/>
    <col min="37" max="38" width="3.421875" style="2" customWidth="1"/>
    <col min="39" max="16384" width="9.140625" style="2" customWidth="1"/>
  </cols>
  <sheetData>
    <row r="1" ht="8.25" customHeight="1"/>
    <row r="2" spans="3:28" ht="28.5" customHeight="1">
      <c r="C2" s="192" t="s">
        <v>51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52"/>
      <c r="AB2" s="52"/>
    </row>
    <row r="3" spans="3:28" ht="18" customHeight="1">
      <c r="C3" s="141" t="s">
        <v>35</v>
      </c>
      <c r="D3" s="141"/>
      <c r="E3" s="141"/>
      <c r="F3" s="141"/>
      <c r="G3" s="141"/>
      <c r="H3" s="141"/>
      <c r="I3" s="141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</row>
    <row r="4" spans="11:28" ht="18"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AA4" s="3"/>
      <c r="AB4" s="3"/>
    </row>
    <row r="5" spans="27:28" ht="12.75">
      <c r="AA5" s="3"/>
      <c r="AB5" s="3"/>
    </row>
    <row r="6" spans="3:28" ht="18.75" thickBot="1">
      <c r="C6" s="54" t="s">
        <v>2</v>
      </c>
      <c r="D6" s="54"/>
      <c r="E6" s="109"/>
      <c r="F6" s="109"/>
      <c r="G6" s="109"/>
      <c r="H6" s="109"/>
      <c r="I6" s="109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3"/>
      <c r="AA6" s="3"/>
      <c r="AB6" s="3"/>
    </row>
    <row r="7" spans="27:28" ht="12.75">
      <c r="AA7" s="3"/>
      <c r="AB7" s="3"/>
    </row>
    <row r="8" spans="3:10" ht="18">
      <c r="C8" s="186" t="s">
        <v>6</v>
      </c>
      <c r="D8" s="186"/>
      <c r="E8" s="186"/>
      <c r="F8" s="186"/>
      <c r="G8" s="186"/>
      <c r="H8" s="186"/>
      <c r="I8" s="186"/>
      <c r="J8" s="186"/>
    </row>
    <row r="9" spans="3:24" s="4" customFormat="1" ht="15">
      <c r="C9" s="194" t="s">
        <v>45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55"/>
    </row>
    <row r="10" spans="3:24" s="4" customFormat="1" ht="15">
      <c r="C10" s="55" t="s">
        <v>31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3:24" s="4" customFormat="1" ht="15">
      <c r="C11" s="55" t="s">
        <v>50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3:24" s="4" customFormat="1" ht="15">
      <c r="C12" s="55" t="s">
        <v>28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23:24" ht="20.25" customHeight="1" thickBot="1">
      <c r="W13" s="3"/>
      <c r="X13" s="3"/>
    </row>
    <row r="14" spans="3:29" ht="18.75" thickBot="1">
      <c r="C14" s="186" t="s">
        <v>0</v>
      </c>
      <c r="D14" s="186"/>
      <c r="E14" s="186"/>
      <c r="F14" s="186"/>
      <c r="G14" s="186"/>
      <c r="H14" s="187" t="s">
        <v>81</v>
      </c>
      <c r="I14" s="187"/>
      <c r="J14" s="187"/>
      <c r="K14" s="149"/>
      <c r="L14" s="150"/>
      <c r="M14" s="151"/>
      <c r="N14" s="91"/>
      <c r="O14" s="91"/>
      <c r="Q14" s="185" t="s">
        <v>41</v>
      </c>
      <c r="R14" s="185"/>
      <c r="S14" s="185"/>
      <c r="T14" s="185"/>
      <c r="U14" s="185"/>
      <c r="V14" s="185"/>
      <c r="W14" s="185"/>
      <c r="X14" s="184" t="str">
        <f>(IF(width=0," ",(IF(width&gt;8,"Error",(IF(X16&gt;30,"Error",(IF(width&lt;=3.5,1,2))))))))</f>
        <v> </v>
      </c>
      <c r="Y14" s="184"/>
      <c r="Z14" s="57"/>
      <c r="AA14" s="58"/>
      <c r="AB14" s="3"/>
      <c r="AC14" s="59"/>
    </row>
    <row r="15" spans="3:29" ht="18.75" thickBot="1">
      <c r="C15" s="186" t="s">
        <v>3</v>
      </c>
      <c r="D15" s="186"/>
      <c r="E15" s="186"/>
      <c r="F15" s="186"/>
      <c r="G15" s="186"/>
      <c r="H15" s="187" t="s">
        <v>82</v>
      </c>
      <c r="I15" s="187"/>
      <c r="J15" s="187"/>
      <c r="K15" s="149"/>
      <c r="L15" s="150"/>
      <c r="M15" s="151"/>
      <c r="N15" s="91"/>
      <c r="O15" s="91"/>
      <c r="Q15" s="185" t="s">
        <v>46</v>
      </c>
      <c r="R15" s="185"/>
      <c r="S15" s="185"/>
      <c r="T15" s="185"/>
      <c r="U15" s="185"/>
      <c r="V15" s="185"/>
      <c r="W15" s="185"/>
      <c r="X15" s="183" t="str">
        <f>IF(width=0," ",PostSize(K14,K15))</f>
        <v> </v>
      </c>
      <c r="Y15" s="183"/>
      <c r="Z15" s="60" t="s">
        <v>38</v>
      </c>
      <c r="AA15" s="12"/>
      <c r="AB15" s="61"/>
      <c r="AC15" s="58"/>
    </row>
    <row r="16" spans="3:26" ht="18">
      <c r="C16" s="62"/>
      <c r="D16" s="62"/>
      <c r="E16" s="62"/>
      <c r="F16" s="62"/>
      <c r="G16" s="62"/>
      <c r="H16" s="62"/>
      <c r="I16" s="62"/>
      <c r="J16" s="6"/>
      <c r="K16" s="9"/>
      <c r="Q16" s="185" t="s">
        <v>47</v>
      </c>
      <c r="R16" s="185"/>
      <c r="S16" s="185"/>
      <c r="T16" s="185"/>
      <c r="U16" s="185"/>
      <c r="V16" s="185"/>
      <c r="W16" s="185"/>
      <c r="X16" s="184">
        <f>IF(width=0,0,width*height)</f>
        <v>0</v>
      </c>
      <c r="Y16" s="184"/>
      <c r="Z16" s="61" t="s">
        <v>49</v>
      </c>
    </row>
    <row r="17" spans="3:30" ht="18">
      <c r="C17" s="54"/>
      <c r="D17" s="54"/>
      <c r="E17" s="54"/>
      <c r="F17" s="54"/>
      <c r="G17" s="54"/>
      <c r="H17" s="54"/>
      <c r="I17" s="17" t="str">
        <f>(IF(AND(width=1,height&gt;8),"Error: Invalid Sign Size",(IF(X16&gt;30,"Sign Too Big: Use Structural Post",(IF(width&gt;8,"Too Wide For two Pipe Posts: Use Structural"," "))))))</f>
        <v> </v>
      </c>
      <c r="K17" s="12"/>
      <c r="L17" s="12"/>
      <c r="M17" s="12"/>
      <c r="N17" s="12"/>
      <c r="O17" s="12"/>
      <c r="P17" s="12"/>
      <c r="Q17" s="185" t="s">
        <v>48</v>
      </c>
      <c r="R17" s="185"/>
      <c r="S17" s="185"/>
      <c r="T17" s="185"/>
      <c r="U17" s="185"/>
      <c r="V17" s="185"/>
      <c r="W17" s="185"/>
      <c r="X17" s="57" t="str">
        <f>(IF(width=0," ",IF(OR(width=5.5,width=6.5,width=7.5),"Use 1 ft Increments for Extruded",IF(AND(X16&lt;=30,K14&lt;=5),"Flat Sheet","Extruded"))))</f>
        <v> </v>
      </c>
      <c r="Y17" s="57"/>
      <c r="Z17" s="57"/>
      <c r="AA17" s="57"/>
      <c r="AB17" s="57"/>
      <c r="AC17" s="57"/>
      <c r="AD17" s="57"/>
    </row>
    <row r="18" spans="3:28" ht="17.25" customHeight="1">
      <c r="C18" s="54"/>
      <c r="D18" s="54"/>
      <c r="E18" s="54"/>
      <c r="F18" s="54"/>
      <c r="G18" s="54"/>
      <c r="H18" s="54"/>
      <c r="I18" s="54"/>
      <c r="J18" s="8"/>
      <c r="K18" s="12"/>
      <c r="L18" s="12"/>
      <c r="M18" s="12"/>
      <c r="N18" s="12"/>
      <c r="O18" s="12"/>
      <c r="P18" s="56"/>
      <c r="Q18" s="56"/>
      <c r="R18" s="56"/>
      <c r="S18" s="56"/>
      <c r="T18" s="56"/>
      <c r="U18" s="56"/>
      <c r="V18" s="56"/>
      <c r="W18" s="12"/>
      <c r="X18" s="12"/>
      <c r="Y18" s="12"/>
      <c r="Z18" s="12"/>
      <c r="AA18" s="12"/>
      <c r="AB18" s="58"/>
    </row>
    <row r="19" spans="3:30" ht="17.25" customHeight="1">
      <c r="C19" s="54"/>
      <c r="D19" s="54"/>
      <c r="E19" s="54"/>
      <c r="F19" s="54"/>
      <c r="G19" s="54"/>
      <c r="H19" s="54"/>
      <c r="I19" s="54"/>
      <c r="J19" s="54"/>
      <c r="K19" s="54"/>
      <c r="L19" s="8"/>
      <c r="M19" s="12"/>
      <c r="N19" s="12"/>
      <c r="O19" s="12"/>
      <c r="P19" s="12"/>
      <c r="Q19" s="12"/>
      <c r="R19" s="56"/>
      <c r="S19" s="56"/>
      <c r="T19" s="56"/>
      <c r="U19" s="56"/>
      <c r="V19" s="56"/>
      <c r="W19" s="56"/>
      <c r="X19" s="56"/>
      <c r="Y19" s="12"/>
      <c r="Z19" s="12"/>
      <c r="AA19" s="12"/>
      <c r="AB19" s="12"/>
      <c r="AC19" s="12"/>
      <c r="AD19" s="58"/>
    </row>
    <row r="20" spans="3:30" ht="17.25" customHeight="1">
      <c r="C20" s="54"/>
      <c r="D20" s="54"/>
      <c r="E20" s="54"/>
      <c r="F20" s="54"/>
      <c r="G20" s="54"/>
      <c r="H20" s="54"/>
      <c r="I20" s="54"/>
      <c r="J20" s="54"/>
      <c r="K20" s="54"/>
      <c r="L20" s="8"/>
      <c r="M20" s="12"/>
      <c r="N20" s="12"/>
      <c r="O20" s="12"/>
      <c r="P20" s="12"/>
      <c r="Q20" s="12"/>
      <c r="R20" s="56"/>
      <c r="S20" s="56"/>
      <c r="T20" s="56"/>
      <c r="U20" s="56"/>
      <c r="V20" s="56"/>
      <c r="W20" s="56"/>
      <c r="X20" s="56"/>
      <c r="Y20" s="12"/>
      <c r="Z20" s="12"/>
      <c r="AA20" s="12"/>
      <c r="AB20" s="12"/>
      <c r="AC20" s="12"/>
      <c r="AD20" s="58"/>
    </row>
    <row r="21" spans="3:30" ht="17.25" customHeight="1">
      <c r="C21" s="54"/>
      <c r="D21" s="54"/>
      <c r="E21" s="54"/>
      <c r="F21" s="54"/>
      <c r="G21" s="54"/>
      <c r="H21" s="54"/>
      <c r="I21" s="54"/>
      <c r="J21" s="54"/>
      <c r="K21" s="54"/>
      <c r="L21" s="8"/>
      <c r="M21" s="12"/>
      <c r="N21" s="12"/>
      <c r="O21" s="12"/>
      <c r="P21" s="12"/>
      <c r="Q21" s="12"/>
      <c r="R21" s="56"/>
      <c r="S21" s="56"/>
      <c r="T21" s="56"/>
      <c r="U21" s="56"/>
      <c r="V21" s="56"/>
      <c r="W21" s="56"/>
      <c r="X21" s="56"/>
      <c r="Y21" s="12"/>
      <c r="Z21" s="12"/>
      <c r="AA21" s="12"/>
      <c r="AB21" s="12"/>
      <c r="AC21" s="12"/>
      <c r="AD21" s="58"/>
    </row>
    <row r="22" spans="3:30" ht="17.25" customHeight="1">
      <c r="C22" s="54"/>
      <c r="D22" s="54"/>
      <c r="E22" s="54"/>
      <c r="F22" s="54"/>
      <c r="G22" s="54"/>
      <c r="H22" s="54"/>
      <c r="I22" s="54"/>
      <c r="J22" s="54"/>
      <c r="K22" s="54"/>
      <c r="L22" s="8"/>
      <c r="M22" s="12"/>
      <c r="N22" s="12"/>
      <c r="O22" s="12"/>
      <c r="P22" s="12"/>
      <c r="Q22" s="12"/>
      <c r="R22" s="56"/>
      <c r="S22" s="56"/>
      <c r="T22" s="56"/>
      <c r="U22" s="56"/>
      <c r="V22" s="56"/>
      <c r="W22" s="56"/>
      <c r="X22" s="56"/>
      <c r="Y22" s="12"/>
      <c r="Z22" s="12"/>
      <c r="AA22" s="12"/>
      <c r="AB22" s="12"/>
      <c r="AC22" s="12"/>
      <c r="AD22" s="58"/>
    </row>
    <row r="23" spans="3:30" ht="17.25" customHeight="1">
      <c r="C23" s="54"/>
      <c r="D23" s="54"/>
      <c r="E23" s="54"/>
      <c r="F23" s="54"/>
      <c r="G23" s="54"/>
      <c r="H23" s="54"/>
      <c r="I23" s="54"/>
      <c r="J23" s="54"/>
      <c r="K23" s="54"/>
      <c r="L23" s="8"/>
      <c r="M23" s="12"/>
      <c r="N23" s="12"/>
      <c r="O23" s="12"/>
      <c r="P23" s="12"/>
      <c r="Q23" s="12"/>
      <c r="R23" s="56"/>
      <c r="S23" s="56"/>
      <c r="T23" s="56"/>
      <c r="U23" s="56"/>
      <c r="V23" s="56"/>
      <c r="W23" s="56"/>
      <c r="X23" s="56"/>
      <c r="Y23" s="12"/>
      <c r="Z23" s="12"/>
      <c r="AA23" s="12"/>
      <c r="AB23" s="12"/>
      <c r="AC23" s="12"/>
      <c r="AD23" s="58"/>
    </row>
    <row r="24" spans="3:30" ht="17.25" customHeight="1">
      <c r="C24" s="54"/>
      <c r="D24" s="54"/>
      <c r="E24" s="54"/>
      <c r="F24" s="54"/>
      <c r="G24" s="54"/>
      <c r="H24" s="54"/>
      <c r="I24" s="54"/>
      <c r="J24" s="54"/>
      <c r="K24" s="54"/>
      <c r="L24" s="8"/>
      <c r="M24" s="12"/>
      <c r="N24" s="12"/>
      <c r="O24" s="12"/>
      <c r="P24" s="12"/>
      <c r="Q24" s="12"/>
      <c r="R24" s="56"/>
      <c r="S24" s="56"/>
      <c r="T24" s="56"/>
      <c r="U24" s="56"/>
      <c r="V24" s="56"/>
      <c r="W24" s="56"/>
      <c r="X24" s="56"/>
      <c r="Y24" s="12"/>
      <c r="Z24" s="12"/>
      <c r="AA24" s="12"/>
      <c r="AB24" s="12"/>
      <c r="AC24" s="12"/>
      <c r="AD24" s="58"/>
    </row>
    <row r="25" spans="3:30" ht="17.25" customHeight="1">
      <c r="C25" s="54"/>
      <c r="D25" s="54"/>
      <c r="E25" s="54"/>
      <c r="F25" s="54"/>
      <c r="G25" s="54"/>
      <c r="H25" s="54"/>
      <c r="I25" s="54"/>
      <c r="J25" s="54"/>
      <c r="K25" s="54"/>
      <c r="L25" s="8"/>
      <c r="M25" s="12"/>
      <c r="N25" s="12"/>
      <c r="O25" s="12"/>
      <c r="P25" s="12"/>
      <c r="Q25" s="12"/>
      <c r="R25" s="56"/>
      <c r="S25" s="56"/>
      <c r="T25" s="56"/>
      <c r="U25" s="56"/>
      <c r="V25" s="56"/>
      <c r="W25" s="56"/>
      <c r="X25" s="56"/>
      <c r="Y25" s="12"/>
      <c r="Z25" s="12"/>
      <c r="AA25" s="12"/>
      <c r="AB25" s="12"/>
      <c r="AC25" s="12"/>
      <c r="AD25" s="58"/>
    </row>
    <row r="26" spans="3:30" ht="17.25" customHeight="1">
      <c r="C26" s="54"/>
      <c r="D26" s="54"/>
      <c r="E26" s="54"/>
      <c r="F26" s="54"/>
      <c r="G26" s="54"/>
      <c r="H26" s="54"/>
      <c r="I26" s="54"/>
      <c r="J26" s="54"/>
      <c r="K26" s="54"/>
      <c r="L26" s="8"/>
      <c r="M26" s="12"/>
      <c r="N26" s="12"/>
      <c r="O26" s="12"/>
      <c r="P26" s="12"/>
      <c r="Q26" s="12"/>
      <c r="R26" s="56"/>
      <c r="S26" s="56"/>
      <c r="T26" s="56"/>
      <c r="U26" s="56"/>
      <c r="V26" s="56"/>
      <c r="W26" s="159" t="s">
        <v>88</v>
      </c>
      <c r="Y26" s="159" t="s">
        <v>90</v>
      </c>
      <c r="Z26" s="12"/>
      <c r="AA26" s="12"/>
      <c r="AB26" s="12"/>
      <c r="AC26" s="12"/>
      <c r="AD26" s="58"/>
    </row>
    <row r="27" spans="3:30" ht="17.25" customHeight="1">
      <c r="C27" s="54"/>
      <c r="D27" s="54"/>
      <c r="E27" s="54"/>
      <c r="F27" s="54"/>
      <c r="G27" s="54"/>
      <c r="H27" s="54"/>
      <c r="I27" s="54"/>
      <c r="J27" s="54"/>
      <c r="K27" s="54"/>
      <c r="L27" s="8"/>
      <c r="M27" s="12"/>
      <c r="N27" s="12"/>
      <c r="O27" s="12"/>
      <c r="P27" s="12"/>
      <c r="Q27" s="12"/>
      <c r="R27" s="56"/>
      <c r="S27" s="56"/>
      <c r="T27" s="56"/>
      <c r="U27" s="56"/>
      <c r="V27" s="56"/>
      <c r="W27" s="159"/>
      <c r="X27" s="90"/>
      <c r="Y27" s="159"/>
      <c r="Z27" s="12"/>
      <c r="AA27" s="12"/>
      <c r="AB27" s="12"/>
      <c r="AC27" s="12"/>
      <c r="AD27" s="58"/>
    </row>
    <row r="28" spans="3:30" ht="17.25" customHeight="1">
      <c r="C28" s="54"/>
      <c r="D28" s="54"/>
      <c r="E28" s="54"/>
      <c r="F28" s="54"/>
      <c r="G28" s="54"/>
      <c r="H28" s="54"/>
      <c r="I28" s="54"/>
      <c r="J28" s="54"/>
      <c r="K28" s="54"/>
      <c r="L28" s="8"/>
      <c r="M28" s="12"/>
      <c r="N28" s="12"/>
      <c r="O28" s="12"/>
      <c r="P28" s="12"/>
      <c r="Q28" s="12"/>
      <c r="R28" s="56"/>
      <c r="S28" s="56"/>
      <c r="T28" s="56"/>
      <c r="U28" s="56"/>
      <c r="V28" s="56"/>
      <c r="W28" s="159"/>
      <c r="X28" s="90"/>
      <c r="Y28" s="159"/>
      <c r="Z28" s="12"/>
      <c r="AA28" s="12"/>
      <c r="AB28" s="12"/>
      <c r="AC28" s="12"/>
      <c r="AD28" s="58"/>
    </row>
    <row r="29" spans="3:29" ht="17.25" customHeight="1">
      <c r="C29" s="54"/>
      <c r="D29" s="54"/>
      <c r="E29" s="54"/>
      <c r="F29" s="54"/>
      <c r="G29" s="54"/>
      <c r="H29" s="54"/>
      <c r="I29" s="54"/>
      <c r="J29" s="54"/>
      <c r="K29" s="54"/>
      <c r="L29" s="28" t="str">
        <f>IF(X14=2,TRUNC((1/5)*width),"-")</f>
        <v>-</v>
      </c>
      <c r="M29" s="23" t="s">
        <v>37</v>
      </c>
      <c r="N29" s="12"/>
      <c r="O29" s="12"/>
      <c r="P29" s="28" t="str">
        <f>IF(X14=2,TRUNC((3/5)*width),"-")</f>
        <v>-</v>
      </c>
      <c r="Q29" s="23" t="s">
        <v>37</v>
      </c>
      <c r="R29" s="56"/>
      <c r="S29" s="56"/>
      <c r="T29" s="28" t="str">
        <f>IF(X14=2,TRUNC((1/5)*width),"-")</f>
        <v>-</v>
      </c>
      <c r="U29" s="23" t="s">
        <v>37</v>
      </c>
      <c r="V29" s="56"/>
      <c r="W29" s="159"/>
      <c r="X29" s="90" t="s">
        <v>89</v>
      </c>
      <c r="Y29" s="159"/>
      <c r="Z29" s="12"/>
      <c r="AA29" s="12"/>
      <c r="AB29" s="12"/>
      <c r="AC29" s="58"/>
    </row>
    <row r="30" spans="3:29" ht="17.25" customHeight="1">
      <c r="C30" s="54"/>
      <c r="D30" s="54"/>
      <c r="E30" s="54"/>
      <c r="F30" s="54"/>
      <c r="G30" s="54"/>
      <c r="H30" s="54"/>
      <c r="I30" s="54"/>
      <c r="J30" s="54"/>
      <c r="K30" s="54"/>
      <c r="L30" s="92" t="str">
        <f>IF(X14=2,(((1/5)*width)-L29)*12,"-")</f>
        <v>-</v>
      </c>
      <c r="M30" s="47" t="s">
        <v>38</v>
      </c>
      <c r="N30" s="12"/>
      <c r="O30" s="12"/>
      <c r="P30" s="92" t="str">
        <f>IF(X14=2,(((3/5)*width)-P29)*12,"-")</f>
        <v>-</v>
      </c>
      <c r="Q30" s="47" t="s">
        <v>38</v>
      </c>
      <c r="R30" s="56"/>
      <c r="S30" s="56"/>
      <c r="T30" s="92" t="str">
        <f>IF(X14=2,(((1/5)*width)-L29)*12,"-")</f>
        <v>-</v>
      </c>
      <c r="U30" s="47" t="s">
        <v>38</v>
      </c>
      <c r="V30" s="56"/>
      <c r="W30" s="159"/>
      <c r="X30" s="90"/>
      <c r="Y30" s="159"/>
      <c r="Z30" s="12"/>
      <c r="AA30" s="12"/>
      <c r="AB30" s="12"/>
      <c r="AC30" s="58"/>
    </row>
    <row r="31" spans="3:30" ht="17.25" customHeight="1">
      <c r="C31" s="54"/>
      <c r="D31" s="54"/>
      <c r="E31" s="54"/>
      <c r="F31" s="54"/>
      <c r="G31" s="54"/>
      <c r="H31" s="54"/>
      <c r="I31" s="54"/>
      <c r="J31" s="54"/>
      <c r="K31" s="54"/>
      <c r="L31" s="8"/>
      <c r="M31" s="12"/>
      <c r="N31" s="12"/>
      <c r="O31" s="12"/>
      <c r="P31" s="12"/>
      <c r="Q31" s="12"/>
      <c r="R31" s="56"/>
      <c r="S31" s="56"/>
      <c r="T31" s="56"/>
      <c r="U31" s="56"/>
      <c r="V31" s="56"/>
      <c r="W31" s="95"/>
      <c r="X31" s="90"/>
      <c r="Y31" s="95"/>
      <c r="Z31" s="12"/>
      <c r="AA31" s="12"/>
      <c r="AB31" s="12"/>
      <c r="AC31" s="12"/>
      <c r="AD31" s="58"/>
    </row>
    <row r="32" spans="3:30" ht="17.25" customHeight="1">
      <c r="C32" s="54"/>
      <c r="D32" s="54"/>
      <c r="E32" s="54"/>
      <c r="F32" s="54"/>
      <c r="G32" s="54"/>
      <c r="H32" s="54"/>
      <c r="I32" s="54"/>
      <c r="J32" s="54"/>
      <c r="K32" s="54"/>
      <c r="L32" s="8"/>
      <c r="M32" s="12"/>
      <c r="N32" s="12"/>
      <c r="O32" s="12"/>
      <c r="P32" s="12"/>
      <c r="Q32" s="12"/>
      <c r="R32" s="56"/>
      <c r="S32" s="56"/>
      <c r="T32" s="56"/>
      <c r="U32" s="56"/>
      <c r="V32" s="56"/>
      <c r="W32" s="56"/>
      <c r="X32" s="56"/>
      <c r="Y32" s="12"/>
      <c r="Z32" s="12"/>
      <c r="AA32" s="12"/>
      <c r="AB32" s="12"/>
      <c r="AC32" s="12"/>
      <c r="AD32" s="58"/>
    </row>
    <row r="33" spans="3:30" ht="17.25" customHeight="1">
      <c r="C33" s="54"/>
      <c r="D33" s="54"/>
      <c r="E33" s="54"/>
      <c r="F33" s="54"/>
      <c r="G33" s="54"/>
      <c r="H33" s="54"/>
      <c r="I33" s="54"/>
      <c r="J33" s="54"/>
      <c r="K33" s="54"/>
      <c r="L33" s="8"/>
      <c r="M33" s="12"/>
      <c r="N33" s="12"/>
      <c r="O33" s="12"/>
      <c r="P33" s="12"/>
      <c r="Q33" s="12"/>
      <c r="R33" s="56"/>
      <c r="S33" s="56"/>
      <c r="T33" s="56"/>
      <c r="U33" s="56"/>
      <c r="V33" s="56"/>
      <c r="W33" s="56"/>
      <c r="X33" s="56"/>
      <c r="Y33" s="12"/>
      <c r="Z33" s="12"/>
      <c r="AA33" s="12"/>
      <c r="AB33" s="12"/>
      <c r="AC33" s="12"/>
      <c r="AD33" s="58"/>
    </row>
    <row r="34" spans="3:30" ht="17.25" customHeight="1">
      <c r="C34" s="54"/>
      <c r="D34" s="54"/>
      <c r="E34" s="54"/>
      <c r="F34" s="54"/>
      <c r="G34" s="54"/>
      <c r="H34" s="54"/>
      <c r="I34" s="54"/>
      <c r="J34" s="54"/>
      <c r="K34" s="54"/>
      <c r="L34" s="8"/>
      <c r="M34" s="12"/>
      <c r="N34" s="12"/>
      <c r="O34" s="12"/>
      <c r="P34" s="12"/>
      <c r="Q34" s="12"/>
      <c r="R34" s="56"/>
      <c r="S34" s="56"/>
      <c r="T34" s="56"/>
      <c r="U34" s="56"/>
      <c r="V34" s="56"/>
      <c r="W34" s="56"/>
      <c r="X34" s="56"/>
      <c r="Y34" s="12"/>
      <c r="Z34" s="12"/>
      <c r="AA34" s="12"/>
      <c r="AB34" s="12"/>
      <c r="AC34" s="12"/>
      <c r="AD34" s="58"/>
    </row>
    <row r="35" spans="3:28" ht="17.25" customHeight="1">
      <c r="C35" s="54"/>
      <c r="D35" s="54"/>
      <c r="E35" s="54"/>
      <c r="F35" s="54"/>
      <c r="G35" s="54"/>
      <c r="H35" s="54"/>
      <c r="I35" s="54"/>
      <c r="J35" s="8"/>
      <c r="K35" s="12"/>
      <c r="L35" s="12"/>
      <c r="M35" s="12"/>
      <c r="N35" s="12"/>
      <c r="O35" s="12"/>
      <c r="P35" s="56"/>
      <c r="Q35" s="56"/>
      <c r="R35" s="56"/>
      <c r="S35" s="56"/>
      <c r="T35" s="56"/>
      <c r="U35" s="56"/>
      <c r="V35" s="56"/>
      <c r="W35" s="12"/>
      <c r="X35" s="12"/>
      <c r="Y35" s="12"/>
      <c r="Z35" s="12"/>
      <c r="AA35" s="12"/>
      <c r="AB35" s="58"/>
    </row>
    <row r="36" spans="3:29" ht="21" thickBot="1">
      <c r="C36" s="127" t="s">
        <v>83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56"/>
      <c r="R36" s="127" t="s">
        <v>25</v>
      </c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</row>
    <row r="37" spans="3:36" ht="16.5" thickBot="1">
      <c r="C37" s="191" t="s">
        <v>7</v>
      </c>
      <c r="D37" s="189"/>
      <c r="E37" s="190"/>
      <c r="F37" s="188" t="s">
        <v>1</v>
      </c>
      <c r="G37" s="189"/>
      <c r="H37" s="189"/>
      <c r="I37" s="189"/>
      <c r="J37" s="189"/>
      <c r="K37" s="190"/>
      <c r="L37" s="116" t="s">
        <v>8</v>
      </c>
      <c r="M37" s="116"/>
      <c r="N37" s="116"/>
      <c r="O37" s="116"/>
      <c r="P37" s="117"/>
      <c r="Q37" s="7"/>
      <c r="R37" s="128" t="s">
        <v>22</v>
      </c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14"/>
      <c r="AD37" s="63"/>
      <c r="AE37" s="63"/>
      <c r="AF37" s="63"/>
      <c r="AG37" s="63"/>
      <c r="AH37" s="17"/>
      <c r="AI37" s="17"/>
      <c r="AJ37" s="33"/>
    </row>
    <row r="38" spans="3:29" ht="15.75">
      <c r="C38" s="180" t="s">
        <v>9</v>
      </c>
      <c r="D38" s="181"/>
      <c r="E38" s="182"/>
      <c r="F38" s="166" t="s">
        <v>10</v>
      </c>
      <c r="G38" s="167"/>
      <c r="H38" s="167"/>
      <c r="I38" s="167"/>
      <c r="J38" s="167"/>
      <c r="K38" s="130"/>
      <c r="L38" s="172" t="s">
        <v>29</v>
      </c>
      <c r="M38" s="172"/>
      <c r="N38" s="172"/>
      <c r="O38" s="172"/>
      <c r="P38" s="173"/>
      <c r="Q38" s="8"/>
      <c r="R38" s="156" t="s">
        <v>23</v>
      </c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8"/>
    </row>
    <row r="39" spans="3:34" ht="15.75">
      <c r="C39" s="174" t="s">
        <v>9</v>
      </c>
      <c r="D39" s="175"/>
      <c r="E39" s="176"/>
      <c r="F39" s="131" t="s">
        <v>11</v>
      </c>
      <c r="G39" s="132"/>
      <c r="H39" s="132"/>
      <c r="I39" s="132"/>
      <c r="J39" s="132"/>
      <c r="K39" s="133"/>
      <c r="L39" s="168" t="s">
        <v>12</v>
      </c>
      <c r="M39" s="168"/>
      <c r="N39" s="168"/>
      <c r="O39" s="168"/>
      <c r="P39" s="169"/>
      <c r="Q39" s="8"/>
      <c r="R39" s="156" t="s">
        <v>84</v>
      </c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8"/>
      <c r="AH39" s="17"/>
    </row>
    <row r="40" spans="2:32" ht="16.5" thickBot="1">
      <c r="B40" s="3"/>
      <c r="C40" s="177" t="s">
        <v>13</v>
      </c>
      <c r="D40" s="178"/>
      <c r="E40" s="179"/>
      <c r="F40" s="134" t="s">
        <v>14</v>
      </c>
      <c r="G40" s="135"/>
      <c r="H40" s="135"/>
      <c r="I40" s="135"/>
      <c r="J40" s="135"/>
      <c r="K40" s="115"/>
      <c r="L40" s="170" t="s">
        <v>15</v>
      </c>
      <c r="M40" s="170"/>
      <c r="N40" s="170"/>
      <c r="O40" s="170"/>
      <c r="P40" s="171"/>
      <c r="Q40" s="3"/>
      <c r="R40" s="156" t="s">
        <v>24</v>
      </c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8"/>
      <c r="AD40" s="3"/>
      <c r="AE40" s="3"/>
      <c r="AF40" s="3"/>
    </row>
    <row r="41" spans="2:32" ht="15.75">
      <c r="B41" s="3"/>
      <c r="C41" s="180" t="s">
        <v>16</v>
      </c>
      <c r="D41" s="181"/>
      <c r="E41" s="182"/>
      <c r="F41" s="166" t="s">
        <v>17</v>
      </c>
      <c r="G41" s="167"/>
      <c r="H41" s="167"/>
      <c r="I41" s="167"/>
      <c r="J41" s="167"/>
      <c r="K41" s="130"/>
      <c r="L41" s="172" t="s">
        <v>15</v>
      </c>
      <c r="M41" s="172"/>
      <c r="N41" s="172"/>
      <c r="O41" s="172"/>
      <c r="P41" s="173"/>
      <c r="Q41" s="9"/>
      <c r="R41" s="156" t="s">
        <v>85</v>
      </c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8"/>
      <c r="AD41" s="3"/>
      <c r="AE41" s="3"/>
      <c r="AF41" s="3"/>
    </row>
    <row r="42" spans="2:32" ht="16.5" thickBot="1">
      <c r="B42" s="3"/>
      <c r="C42" s="177" t="s">
        <v>18</v>
      </c>
      <c r="D42" s="178"/>
      <c r="E42" s="179"/>
      <c r="F42" s="134" t="s">
        <v>17</v>
      </c>
      <c r="G42" s="135"/>
      <c r="H42" s="135"/>
      <c r="I42" s="135"/>
      <c r="J42" s="135"/>
      <c r="K42" s="115"/>
      <c r="L42" s="170" t="s">
        <v>15</v>
      </c>
      <c r="M42" s="170"/>
      <c r="N42" s="170"/>
      <c r="O42" s="170"/>
      <c r="P42" s="171"/>
      <c r="Q42" s="64"/>
      <c r="R42" s="124" t="s">
        <v>86</v>
      </c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6"/>
      <c r="AD42" s="3"/>
      <c r="AE42" s="3"/>
      <c r="AF42" s="3"/>
    </row>
    <row r="43" spans="2:32" ht="16.5" thickBot="1">
      <c r="B43" s="3"/>
      <c r="C43" s="180" t="s">
        <v>9</v>
      </c>
      <c r="D43" s="181"/>
      <c r="E43" s="182"/>
      <c r="F43" s="166" t="s">
        <v>26</v>
      </c>
      <c r="G43" s="167"/>
      <c r="H43" s="167"/>
      <c r="I43" s="167"/>
      <c r="J43" s="167"/>
      <c r="K43" s="130"/>
      <c r="L43" s="172" t="s">
        <v>29</v>
      </c>
      <c r="M43" s="172"/>
      <c r="N43" s="172"/>
      <c r="O43" s="172"/>
      <c r="P43" s="173"/>
      <c r="Q43" s="64"/>
      <c r="R43" s="121" t="s">
        <v>87</v>
      </c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3"/>
      <c r="AD43" s="3"/>
      <c r="AE43" s="3"/>
      <c r="AF43" s="3"/>
    </row>
    <row r="44" spans="2:32" ht="15.75">
      <c r="B44" s="3"/>
      <c r="C44" s="174" t="s">
        <v>9</v>
      </c>
      <c r="D44" s="175"/>
      <c r="E44" s="176"/>
      <c r="F44" s="131" t="s">
        <v>27</v>
      </c>
      <c r="G44" s="132"/>
      <c r="H44" s="132"/>
      <c r="I44" s="132"/>
      <c r="J44" s="132"/>
      <c r="K44" s="133"/>
      <c r="L44" s="168" t="s">
        <v>12</v>
      </c>
      <c r="M44" s="168"/>
      <c r="N44" s="168"/>
      <c r="O44" s="168"/>
      <c r="P44" s="169"/>
      <c r="Q44" s="64"/>
      <c r="R44" s="9"/>
      <c r="S44" s="9"/>
      <c r="T44" s="9"/>
      <c r="U44" s="9"/>
      <c r="V44" s="94"/>
      <c r="W44" s="94"/>
      <c r="X44" s="94"/>
      <c r="Y44" s="94"/>
      <c r="Z44" s="94"/>
      <c r="AA44" s="94"/>
      <c r="AB44" s="3"/>
      <c r="AC44" s="3"/>
      <c r="AD44" s="3"/>
      <c r="AE44" s="3"/>
      <c r="AF44" s="3"/>
    </row>
    <row r="45" spans="2:32" ht="15" thickBot="1">
      <c r="B45" s="3"/>
      <c r="C45" s="177" t="s">
        <v>13</v>
      </c>
      <c r="D45" s="178"/>
      <c r="E45" s="179"/>
      <c r="F45" s="134" t="s">
        <v>32</v>
      </c>
      <c r="G45" s="135"/>
      <c r="H45" s="135"/>
      <c r="I45" s="135"/>
      <c r="J45" s="135"/>
      <c r="K45" s="115"/>
      <c r="L45" s="170" t="s">
        <v>15</v>
      </c>
      <c r="M45" s="170"/>
      <c r="N45" s="170"/>
      <c r="O45" s="170"/>
      <c r="P45" s="171"/>
      <c r="Q45" s="64"/>
      <c r="R45" s="9"/>
      <c r="S45" s="9"/>
      <c r="T45" s="9"/>
      <c r="U45" s="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2:30" ht="15" customHeight="1">
      <c r="B46" s="3"/>
      <c r="C46" s="163" t="s">
        <v>19</v>
      </c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9"/>
      <c r="R46" s="9"/>
      <c r="S46" s="9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ht="15" customHeight="1">
      <c r="B47" s="3"/>
      <c r="C47" s="160" t="s">
        <v>20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2"/>
      <c r="Q47" s="9"/>
      <c r="R47" s="9"/>
      <c r="S47" s="9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2:30" ht="15" customHeight="1">
      <c r="B48" s="3"/>
      <c r="C48" s="160" t="s">
        <v>21</v>
      </c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2"/>
      <c r="Q48" s="9"/>
      <c r="R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ht="15.75" customHeight="1" thickBot="1">
      <c r="B49" s="3"/>
      <c r="C49" s="118" t="s">
        <v>33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20"/>
      <c r="Q49" s="9"/>
      <c r="R49" s="9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2:26" ht="12.75">
      <c r="B50" s="3"/>
      <c r="C50" s="64"/>
      <c r="D50" s="64"/>
      <c r="E50" s="64"/>
      <c r="F50" s="64"/>
      <c r="G50" s="64"/>
      <c r="H50" s="64"/>
      <c r="I50" s="64"/>
      <c r="J50" s="3"/>
      <c r="K50" s="3"/>
      <c r="L50" s="9"/>
      <c r="M50" s="9"/>
      <c r="N50" s="9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3"/>
      <c r="C51" s="64"/>
      <c r="D51" s="64"/>
      <c r="E51" s="64"/>
      <c r="F51" s="64"/>
      <c r="G51" s="64"/>
      <c r="H51" s="64"/>
      <c r="I51" s="64"/>
      <c r="J51" s="3"/>
      <c r="K51" s="3"/>
      <c r="L51" s="9"/>
      <c r="M51" s="9"/>
      <c r="N51" s="9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3"/>
      <c r="C52" s="64"/>
      <c r="D52" s="64"/>
      <c r="E52" s="64"/>
      <c r="F52" s="64"/>
      <c r="G52" s="64"/>
      <c r="H52" s="64"/>
      <c r="I52" s="64"/>
      <c r="J52" s="3"/>
      <c r="K52" s="3"/>
      <c r="L52" s="9"/>
      <c r="M52" s="9"/>
      <c r="N52" s="9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3"/>
      <c r="C53" s="64"/>
      <c r="D53" s="64"/>
      <c r="E53" s="64"/>
      <c r="F53" s="64"/>
      <c r="G53" s="64"/>
      <c r="H53" s="64"/>
      <c r="I53" s="64"/>
      <c r="J53" s="3"/>
      <c r="K53" s="3"/>
      <c r="L53" s="9"/>
      <c r="M53" s="9"/>
      <c r="N53" s="9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9"/>
      <c r="M54" s="9"/>
      <c r="N54" s="9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2:14" ht="12.75">
      <c r="L55" s="9"/>
      <c r="M55" s="9"/>
      <c r="N55" s="9"/>
    </row>
    <row r="56" spans="12:14" ht="12.75">
      <c r="L56" s="9"/>
      <c r="M56" s="9"/>
      <c r="N56" s="9"/>
    </row>
    <row r="57" spans="12:14" ht="12.75">
      <c r="L57" s="9"/>
      <c r="M57" s="9"/>
      <c r="N57" s="9"/>
    </row>
    <row r="61" spans="28:29" ht="12.75">
      <c r="AB61" s="6"/>
      <c r="AC61" s="6"/>
    </row>
    <row r="67" spans="3:11" ht="12.75">
      <c r="C67" s="4"/>
      <c r="D67" s="4"/>
      <c r="E67" s="4"/>
      <c r="F67" s="4"/>
      <c r="G67" s="4"/>
      <c r="H67" s="4"/>
      <c r="I67" s="4"/>
      <c r="K67" s="9"/>
    </row>
    <row r="68" spans="3:11" ht="12.75">
      <c r="C68" s="4"/>
      <c r="D68" s="4"/>
      <c r="E68" s="4"/>
      <c r="F68" s="4"/>
      <c r="G68" s="4"/>
      <c r="H68" s="4"/>
      <c r="I68" s="4"/>
      <c r="J68" s="8"/>
      <c r="K68" s="9"/>
    </row>
    <row r="69" spans="3:14" ht="12.75">
      <c r="C69" s="4"/>
      <c r="D69" s="4"/>
      <c r="E69" s="4"/>
      <c r="F69" s="4"/>
      <c r="G69" s="4"/>
      <c r="H69" s="4"/>
      <c r="I69" s="4"/>
      <c r="J69" s="8"/>
      <c r="K69" s="9"/>
      <c r="L69" s="9"/>
      <c r="M69" s="9"/>
      <c r="N69" s="9"/>
    </row>
    <row r="70" spans="3:14" ht="12.75">
      <c r="C70" s="4"/>
      <c r="D70" s="4"/>
      <c r="E70" s="4"/>
      <c r="F70" s="4"/>
      <c r="G70" s="4"/>
      <c r="H70" s="4"/>
      <c r="I70" s="4"/>
      <c r="J70" s="8"/>
      <c r="K70" s="9"/>
      <c r="L70" s="9"/>
      <c r="M70" s="9"/>
      <c r="N70" s="9"/>
    </row>
    <row r="71" spans="3:14" ht="12.75">
      <c r="C71" s="4"/>
      <c r="D71" s="4"/>
      <c r="E71" s="4"/>
      <c r="F71" s="4"/>
      <c r="G71" s="4"/>
      <c r="H71" s="4"/>
      <c r="I71" s="4"/>
      <c r="J71" s="8"/>
      <c r="K71" s="9"/>
      <c r="L71" s="9"/>
      <c r="M71" s="9"/>
      <c r="N71" s="9"/>
    </row>
    <row r="72" spans="3:14" ht="12.75">
      <c r="C72" s="4"/>
      <c r="D72" s="4"/>
      <c r="E72" s="4"/>
      <c r="F72" s="4"/>
      <c r="G72" s="4"/>
      <c r="H72" s="4"/>
      <c r="I72" s="4"/>
      <c r="J72" s="8"/>
      <c r="K72" s="9"/>
      <c r="L72" s="9"/>
      <c r="M72" s="9"/>
      <c r="N72" s="9"/>
    </row>
    <row r="73" spans="3:14" ht="12.75">
      <c r="C73" s="4"/>
      <c r="D73" s="4"/>
      <c r="E73" s="4"/>
      <c r="F73" s="4"/>
      <c r="G73" s="4"/>
      <c r="H73" s="4"/>
      <c r="I73" s="4"/>
      <c r="J73" s="8"/>
      <c r="K73" s="9"/>
      <c r="L73" s="9"/>
      <c r="M73" s="9"/>
      <c r="N73" s="9"/>
    </row>
    <row r="74" spans="3:14" ht="12.75">
      <c r="C74" s="4"/>
      <c r="D74" s="4"/>
      <c r="E74" s="4"/>
      <c r="F74" s="4"/>
      <c r="G74" s="4"/>
      <c r="H74" s="4"/>
      <c r="I74" s="4"/>
      <c r="J74" s="8"/>
      <c r="K74" s="9"/>
      <c r="L74" s="9"/>
      <c r="M74" s="9"/>
      <c r="N74" s="9"/>
    </row>
    <row r="75" spans="3:14" ht="12.75">
      <c r="C75" s="4"/>
      <c r="D75" s="4"/>
      <c r="E75" s="4"/>
      <c r="F75" s="4"/>
      <c r="G75" s="4"/>
      <c r="H75" s="4"/>
      <c r="I75" s="4"/>
      <c r="J75" s="8"/>
      <c r="K75" s="9"/>
      <c r="L75" s="9"/>
      <c r="M75" s="9"/>
      <c r="N75" s="9"/>
    </row>
    <row r="76" spans="3:14" ht="12.75">
      <c r="C76" s="4"/>
      <c r="D76" s="4"/>
      <c r="E76" s="4"/>
      <c r="F76" s="4"/>
      <c r="G76" s="4"/>
      <c r="H76" s="4"/>
      <c r="I76" s="4"/>
      <c r="J76" s="8"/>
      <c r="K76" s="9"/>
      <c r="L76" s="9"/>
      <c r="M76" s="9"/>
      <c r="N76" s="9"/>
    </row>
    <row r="77" spans="3:14" ht="12.75">
      <c r="C77" s="4"/>
      <c r="D77" s="4"/>
      <c r="E77" s="4"/>
      <c r="F77" s="4"/>
      <c r="G77" s="4"/>
      <c r="H77" s="4"/>
      <c r="I77" s="4"/>
      <c r="J77" s="8"/>
      <c r="K77" s="9"/>
      <c r="L77" s="9"/>
      <c r="M77" s="9"/>
      <c r="N77" s="9"/>
    </row>
    <row r="78" spans="3:14" ht="12.75" hidden="1">
      <c r="C78" s="4"/>
      <c r="D78" s="4"/>
      <c r="E78" s="4"/>
      <c r="F78" s="4"/>
      <c r="G78" s="4"/>
      <c r="H78" s="4"/>
      <c r="I78" s="4"/>
      <c r="J78" s="8"/>
      <c r="L78" s="9"/>
      <c r="M78" s="9"/>
      <c r="N78" s="9"/>
    </row>
    <row r="79" spans="12:14" ht="12.75" hidden="1">
      <c r="L79" s="9"/>
      <c r="M79" s="9"/>
      <c r="N79" s="9"/>
    </row>
    <row r="80" ht="12.75" hidden="1"/>
  </sheetData>
  <mergeCells count="59">
    <mergeCell ref="C2:Z2"/>
    <mergeCell ref="C3:AB3"/>
    <mergeCell ref="C9:W9"/>
    <mergeCell ref="Q14:W14"/>
    <mergeCell ref="C8:J8"/>
    <mergeCell ref="X14:Y14"/>
    <mergeCell ref="C14:G14"/>
    <mergeCell ref="H14:J14"/>
    <mergeCell ref="F38:K38"/>
    <mergeCell ref="Q15:W15"/>
    <mergeCell ref="Q16:W16"/>
    <mergeCell ref="C15:G15"/>
    <mergeCell ref="C36:P36"/>
    <mergeCell ref="H15:J15"/>
    <mergeCell ref="Q17:W17"/>
    <mergeCell ref="F37:K37"/>
    <mergeCell ref="C37:E37"/>
    <mergeCell ref="C38:E38"/>
    <mergeCell ref="X15:Y15"/>
    <mergeCell ref="X16:Y16"/>
    <mergeCell ref="K14:M14"/>
    <mergeCell ref="K15:M15"/>
    <mergeCell ref="C44:E44"/>
    <mergeCell ref="C45:E45"/>
    <mergeCell ref="C40:E40"/>
    <mergeCell ref="C41:E41"/>
    <mergeCell ref="C42:E42"/>
    <mergeCell ref="C43:E43"/>
    <mergeCell ref="C39:E39"/>
    <mergeCell ref="L42:P42"/>
    <mergeCell ref="L43:P43"/>
    <mergeCell ref="F39:K39"/>
    <mergeCell ref="F40:K40"/>
    <mergeCell ref="F41:K41"/>
    <mergeCell ref="F42:K42"/>
    <mergeCell ref="L38:P38"/>
    <mergeCell ref="L39:P39"/>
    <mergeCell ref="L40:P40"/>
    <mergeCell ref="L41:P41"/>
    <mergeCell ref="C49:P49"/>
    <mergeCell ref="R43:AC43"/>
    <mergeCell ref="R42:AC42"/>
    <mergeCell ref="R36:AC36"/>
    <mergeCell ref="R37:AC37"/>
    <mergeCell ref="R38:AC38"/>
    <mergeCell ref="R39:AC39"/>
    <mergeCell ref="R40:AC40"/>
    <mergeCell ref="L44:P44"/>
    <mergeCell ref="L45:P45"/>
    <mergeCell ref="R41:AC41"/>
    <mergeCell ref="W26:W30"/>
    <mergeCell ref="Y26:Y30"/>
    <mergeCell ref="C48:P48"/>
    <mergeCell ref="C46:P46"/>
    <mergeCell ref="C47:P47"/>
    <mergeCell ref="F43:K43"/>
    <mergeCell ref="F44:K44"/>
    <mergeCell ref="F45:K45"/>
    <mergeCell ref="L37:P37"/>
  </mergeCells>
  <conditionalFormatting sqref="AC15:AC16 X14:Y14">
    <cfRule type="cellIs" priority="1" dxfId="0" operator="equal" stopIfTrue="1">
      <formula>"Error"</formula>
    </cfRule>
  </conditionalFormatting>
  <conditionalFormatting sqref="X16:Y16">
    <cfRule type="cellIs" priority="2" dxfId="1" operator="equal" stopIfTrue="1">
      <formula>0</formula>
    </cfRule>
  </conditionalFormatting>
  <conditionalFormatting sqref="X17:AD17">
    <cfRule type="cellIs" priority="3" dxfId="0" operator="equal" stopIfTrue="1">
      <formula>"Use 1 ft Increments for Extruded"</formula>
    </cfRule>
  </conditionalFormatting>
  <printOptions/>
  <pageMargins left="0.75" right="0.75" top="1" bottom="1" header="0.5" footer="0.5"/>
  <pageSetup fitToHeight="1" fitToWidth="1" horizontalDpi="600" verticalDpi="600" orientation="portrait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D51"/>
  <sheetViews>
    <sheetView workbookViewId="0" topLeftCell="A1">
      <selection activeCell="K29" sqref="K29"/>
    </sheetView>
  </sheetViews>
  <sheetFormatPr defaultColWidth="9.140625" defaultRowHeight="12.75"/>
  <cols>
    <col min="1" max="1" width="2.57421875" style="2" customWidth="1"/>
    <col min="2" max="7" width="3.28125" style="2" customWidth="1"/>
    <col min="8" max="8" width="2.57421875" style="2" customWidth="1"/>
    <col min="9" max="9" width="3.8515625" style="2" customWidth="1"/>
    <col min="10" max="10" width="3.28125" style="2" customWidth="1"/>
    <col min="11" max="12" width="2.7109375" style="2" customWidth="1"/>
    <col min="13" max="13" width="3.8515625" style="2" bestFit="1" customWidth="1"/>
    <col min="14" max="14" width="2.7109375" style="2" customWidth="1"/>
    <col min="15" max="15" width="3.28125" style="2" customWidth="1"/>
    <col min="16" max="16" width="3.00390625" style="2" customWidth="1"/>
    <col min="17" max="17" width="3.8515625" style="2" bestFit="1" customWidth="1"/>
    <col min="18" max="18" width="2.421875" style="2" customWidth="1"/>
    <col min="19" max="19" width="3.57421875" style="2" customWidth="1"/>
    <col min="20" max="20" width="2.7109375" style="2" bestFit="1" customWidth="1"/>
    <col min="21" max="21" width="3.00390625" style="2" customWidth="1"/>
    <col min="22" max="23" width="3.28125" style="2" customWidth="1"/>
    <col min="24" max="24" width="3.140625" style="2" customWidth="1"/>
    <col min="25" max="25" width="2.7109375" style="2" customWidth="1"/>
    <col min="26" max="26" width="2.8515625" style="2" customWidth="1"/>
    <col min="27" max="27" width="5.57421875" style="2" customWidth="1"/>
    <col min="28" max="28" width="8.7109375" style="2" customWidth="1"/>
    <col min="29" max="29" width="12.7109375" style="2" customWidth="1"/>
    <col min="30" max="30" width="5.140625" style="2" customWidth="1"/>
    <col min="31" max="16384" width="9.140625" style="2" customWidth="1"/>
  </cols>
  <sheetData>
    <row r="1" ht="5.25" customHeight="1"/>
    <row r="2" spans="2:29" ht="28.5" customHeight="1">
      <c r="B2" s="138" t="s">
        <v>52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20"/>
      <c r="AC2" s="20"/>
    </row>
    <row r="3" spans="2:29" ht="18" customHeight="1">
      <c r="B3" s="143" t="s">
        <v>35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6"/>
      <c r="AC3" s="6"/>
    </row>
    <row r="4" spans="27:28" ht="12.75">
      <c r="AA4" s="3"/>
      <c r="AB4" s="3"/>
    </row>
    <row r="5" spans="2:28" ht="16.5" thickBot="1">
      <c r="B5" s="1" t="s">
        <v>2</v>
      </c>
      <c r="C5" s="1"/>
      <c r="D5" s="110"/>
      <c r="E5" s="110"/>
      <c r="F5" s="110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3"/>
      <c r="Y5" s="3"/>
      <c r="AA5" s="3"/>
      <c r="AB5" s="3"/>
    </row>
    <row r="6" spans="27:28" ht="12.75">
      <c r="AA6" s="3"/>
      <c r="AB6" s="3"/>
    </row>
    <row r="7" spans="2:9" ht="15.75">
      <c r="B7" s="142" t="s">
        <v>6</v>
      </c>
      <c r="C7" s="142"/>
      <c r="D7" s="142"/>
      <c r="E7" s="142"/>
      <c r="F7" s="142"/>
      <c r="G7" s="142"/>
      <c r="H7" s="1"/>
      <c r="I7" s="1"/>
    </row>
    <row r="8" spans="2:29" s="4" customFormat="1" ht="12.75">
      <c r="B8" s="145" t="s">
        <v>45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C8" s="64"/>
    </row>
    <row r="9" spans="2:29" s="4" customFormat="1" ht="12.75">
      <c r="B9" s="26" t="s">
        <v>31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C9" s="64"/>
    </row>
    <row r="10" spans="22:29" ht="13.5" thickBot="1">
      <c r="V10" s="3"/>
      <c r="AC10" s="3"/>
    </row>
    <row r="11" spans="2:29" ht="16.5" thickBot="1">
      <c r="B11" s="142" t="s">
        <v>0</v>
      </c>
      <c r="C11" s="142"/>
      <c r="D11" s="142"/>
      <c r="E11" s="142"/>
      <c r="F11" s="142"/>
      <c r="G11" s="196" t="s">
        <v>81</v>
      </c>
      <c r="H11" s="196"/>
      <c r="I11" s="197"/>
      <c r="J11" s="198"/>
      <c r="K11" s="199"/>
      <c r="L11" s="200"/>
      <c r="M11" s="14"/>
      <c r="P11" s="201" t="s">
        <v>41</v>
      </c>
      <c r="Q11" s="201"/>
      <c r="R11" s="201"/>
      <c r="S11" s="201"/>
      <c r="T11" s="201"/>
      <c r="U11" s="201"/>
      <c r="V11" s="201"/>
      <c r="W11" s="195" t="str">
        <f>IF(J11=0," ",(IF(W13&gt;50,"Error",(IF(J11&gt;8,"Error",(IF(W13=0,0,(IF(J11&gt;=16,2,(IF(AND(W13&lt;=16,J11&lt;4),1,2)))))))))))</f>
        <v> </v>
      </c>
      <c r="X11" s="195"/>
      <c r="Y11" s="195"/>
      <c r="Z11" s="32"/>
      <c r="AA11" s="28"/>
      <c r="AB11" s="28"/>
      <c r="AC11" s="28"/>
    </row>
    <row r="12" spans="2:29" ht="16.5" thickBot="1">
      <c r="B12" s="142" t="s">
        <v>3</v>
      </c>
      <c r="C12" s="142"/>
      <c r="D12" s="142"/>
      <c r="E12" s="142"/>
      <c r="F12" s="142"/>
      <c r="G12" s="196" t="s">
        <v>82</v>
      </c>
      <c r="H12" s="196"/>
      <c r="I12" s="197"/>
      <c r="J12" s="198"/>
      <c r="K12" s="199"/>
      <c r="L12" s="200"/>
      <c r="M12" s="14"/>
      <c r="P12" s="201" t="s">
        <v>46</v>
      </c>
      <c r="Q12" s="201"/>
      <c r="R12" s="201"/>
      <c r="S12" s="201"/>
      <c r="T12" s="201"/>
      <c r="U12" s="201"/>
      <c r="V12" s="201"/>
      <c r="W12" s="195" t="str">
        <f>IF(J11=0," ",IF(OR(J11=5.5,J11=6.5,J11=7.5),0,(IF(W13=0,0,(IF(W13&gt;30,"6X6",(IF(W13&gt;16,"4X6",(IF(AND(W13&gt;10,W13&lt;=16,W11=1),"4X6","4X4"))))))))))</f>
        <v> </v>
      </c>
      <c r="X12" s="195"/>
      <c r="Y12" s="195"/>
      <c r="Z12" s="32" t="s">
        <v>30</v>
      </c>
      <c r="AA12" s="15"/>
      <c r="AB12" s="15"/>
      <c r="AC12" s="40"/>
    </row>
    <row r="13" spans="2:28" ht="15.75">
      <c r="B13" s="13"/>
      <c r="C13" s="13"/>
      <c r="D13" s="13"/>
      <c r="E13" s="13"/>
      <c r="F13" s="13"/>
      <c r="G13" s="16"/>
      <c r="H13" s="16"/>
      <c r="I13" s="16"/>
      <c r="J13" s="15"/>
      <c r="K13" s="14"/>
      <c r="L13" s="14"/>
      <c r="M13" s="14"/>
      <c r="P13" s="201" t="s">
        <v>47</v>
      </c>
      <c r="Q13" s="201"/>
      <c r="R13" s="201"/>
      <c r="S13" s="201"/>
      <c r="T13" s="201"/>
      <c r="U13" s="201"/>
      <c r="V13" s="201"/>
      <c r="W13" s="195">
        <f>IF(J11=0,0,J12*J11)</f>
        <v>0</v>
      </c>
      <c r="X13" s="195"/>
      <c r="Y13" s="195"/>
      <c r="Z13" s="32" t="s">
        <v>49</v>
      </c>
      <c r="AA13" s="40"/>
      <c r="AB13" s="3"/>
    </row>
    <row r="14" spans="2:29" ht="15.75">
      <c r="B14" s="18"/>
      <c r="C14" s="18"/>
      <c r="D14" s="18"/>
      <c r="E14" s="18"/>
      <c r="F14" s="18"/>
      <c r="H14" s="21" t="str">
        <f>(IF(W13&gt;50,"Sign Too Big: Use Structural Post",(IF(J11&gt;8,"Too Wide for 2 Wood Posts: Use Structural"," "))))</f>
        <v> </v>
      </c>
      <c r="I14" s="21"/>
      <c r="J14" s="15"/>
      <c r="K14" s="15"/>
      <c r="L14" s="15"/>
      <c r="M14" s="15"/>
      <c r="P14" s="201" t="s">
        <v>48</v>
      </c>
      <c r="Q14" s="201"/>
      <c r="R14" s="201"/>
      <c r="S14" s="201"/>
      <c r="T14" s="201"/>
      <c r="U14" s="201"/>
      <c r="V14" s="201"/>
      <c r="W14" s="57" t="str">
        <f>IF(J11=0," ",IF(OR(J11=5.5,J11=6.5,J11=7.5),"Use 1 ft Increments for Extruded",IF(AND(W13&lt;=30,J11&lt;6),"Flat Sheet","Extruded")))</f>
        <v> </v>
      </c>
      <c r="X14" s="57"/>
      <c r="Y14" s="57"/>
      <c r="Z14" s="29"/>
      <c r="AA14" s="15"/>
      <c r="AB14" s="32"/>
      <c r="AC14" s="40"/>
    </row>
    <row r="15" spans="3:30" ht="17.25" customHeight="1">
      <c r="C15" s="18"/>
      <c r="D15" s="18"/>
      <c r="E15" s="18"/>
      <c r="F15" s="18"/>
      <c r="G15" s="18"/>
      <c r="H15" s="65"/>
      <c r="I15" s="65"/>
      <c r="J15" s="65"/>
      <c r="K15" s="15"/>
      <c r="L15" s="15"/>
      <c r="M15" s="15"/>
      <c r="N15" s="15"/>
      <c r="Q15" s="36"/>
      <c r="R15" s="36"/>
      <c r="S15" s="36"/>
      <c r="T15" s="36"/>
      <c r="U15" s="36"/>
      <c r="V15" s="36"/>
      <c r="W15" s="36"/>
      <c r="X15" s="15"/>
      <c r="Y15" s="15"/>
      <c r="Z15" s="15"/>
      <c r="AA15" s="15"/>
      <c r="AB15" s="15"/>
      <c r="AC15" s="32"/>
      <c r="AD15" s="40"/>
    </row>
    <row r="16" spans="3:30" ht="15.75">
      <c r="C16" s="32"/>
      <c r="D16" s="32"/>
      <c r="E16" s="32"/>
      <c r="F16" s="32"/>
      <c r="G16" s="32"/>
      <c r="H16" s="65"/>
      <c r="I16" s="65"/>
      <c r="J16" s="65"/>
      <c r="K16" s="15"/>
      <c r="L16" s="15"/>
      <c r="M16" s="15"/>
      <c r="N16" s="15"/>
      <c r="Q16" s="18"/>
      <c r="R16" s="18"/>
      <c r="S16" s="18"/>
      <c r="T16" s="18"/>
      <c r="U16" s="18"/>
      <c r="V16" s="18"/>
      <c r="W16" s="18"/>
      <c r="X16" s="15"/>
      <c r="Y16" s="15"/>
      <c r="Z16" s="15"/>
      <c r="AA16" s="15"/>
      <c r="AD16" s="37"/>
    </row>
    <row r="17" spans="3:30" ht="15.75">
      <c r="C17" s="39"/>
      <c r="D17" s="39"/>
      <c r="E17" s="39"/>
      <c r="F17" s="39"/>
      <c r="G17" s="39"/>
      <c r="H17" s="65"/>
      <c r="I17" s="65"/>
      <c r="J17" s="65"/>
      <c r="K17" s="15"/>
      <c r="L17" s="15"/>
      <c r="M17" s="15"/>
      <c r="N17" s="15"/>
      <c r="Q17" s="18"/>
      <c r="R17" s="18"/>
      <c r="S17" s="18"/>
      <c r="T17" s="18"/>
      <c r="U17" s="18"/>
      <c r="V17" s="18"/>
      <c r="W17" s="18"/>
      <c r="X17" s="15"/>
      <c r="Y17" s="15"/>
      <c r="Z17" s="15"/>
      <c r="AA17" s="15"/>
      <c r="AB17" s="15"/>
      <c r="AC17" s="15"/>
      <c r="AD17" s="40"/>
    </row>
    <row r="18" spans="3:30" ht="18" customHeight="1">
      <c r="C18" s="18"/>
      <c r="D18" s="18"/>
      <c r="E18" s="18"/>
      <c r="F18" s="18"/>
      <c r="G18" s="18"/>
      <c r="H18" s="65"/>
      <c r="I18" s="65"/>
      <c r="J18" s="65"/>
      <c r="K18" s="15"/>
      <c r="L18" s="15"/>
      <c r="M18" s="15"/>
      <c r="N18" s="15"/>
      <c r="Q18" s="36"/>
      <c r="R18" s="36"/>
      <c r="S18" s="36"/>
      <c r="T18" s="36"/>
      <c r="U18" s="36"/>
      <c r="V18" s="36"/>
      <c r="W18" s="36"/>
      <c r="X18" s="15"/>
      <c r="Y18" s="15"/>
      <c r="Z18" s="15"/>
      <c r="AA18" s="15"/>
      <c r="AB18" s="15"/>
      <c r="AC18" s="15"/>
      <c r="AD18" s="40"/>
    </row>
    <row r="19" spans="3:30" ht="15.75">
      <c r="C19" s="32"/>
      <c r="D19" s="32"/>
      <c r="E19" s="32"/>
      <c r="F19" s="32"/>
      <c r="G19" s="32"/>
      <c r="H19" s="34"/>
      <c r="I19" s="34"/>
      <c r="J19" s="34"/>
      <c r="K19" s="9"/>
      <c r="L19" s="9"/>
      <c r="M19" s="9"/>
      <c r="N19" s="9"/>
      <c r="Q19" s="36"/>
      <c r="R19" s="36"/>
      <c r="S19" s="36"/>
      <c r="T19" s="36"/>
      <c r="U19" s="36"/>
      <c r="V19" s="36"/>
      <c r="W19" s="36"/>
      <c r="X19" s="9"/>
      <c r="Y19" s="9"/>
      <c r="Z19" s="9"/>
      <c r="AA19" s="9"/>
      <c r="AB19" s="15"/>
      <c r="AC19" s="15"/>
      <c r="AD19" s="37"/>
    </row>
    <row r="20" spans="3:30" ht="15.75">
      <c r="C20" s="7"/>
      <c r="D20" s="7"/>
      <c r="E20" s="7"/>
      <c r="F20" s="7"/>
      <c r="G20" s="7"/>
      <c r="H20" s="8"/>
      <c r="I20" s="8"/>
      <c r="J20" s="8"/>
      <c r="K20" s="9"/>
      <c r="L20" s="9"/>
      <c r="M20" s="9"/>
      <c r="N20" s="9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15"/>
      <c r="AC20" s="15"/>
      <c r="AD20" s="33"/>
    </row>
    <row r="21" spans="3:30" ht="15.75">
      <c r="C21" s="7"/>
      <c r="D21" s="7"/>
      <c r="E21" s="7"/>
      <c r="F21" s="7"/>
      <c r="G21" s="7"/>
      <c r="H21" s="8"/>
      <c r="I21" s="8"/>
      <c r="J21" s="8"/>
      <c r="K21" s="9"/>
      <c r="L21" s="9"/>
      <c r="M21" s="9"/>
      <c r="N21" s="9"/>
      <c r="W21" s="21"/>
      <c r="X21" s="21"/>
      <c r="Y21" s="21"/>
      <c r="Z21" s="21"/>
      <c r="AA21" s="21"/>
      <c r="AB21" s="9"/>
      <c r="AC21" s="9"/>
      <c r="AD21" s="35"/>
    </row>
    <row r="22" spans="3:30" ht="15.75">
      <c r="C22" s="7"/>
      <c r="D22" s="7"/>
      <c r="E22" s="7"/>
      <c r="F22" s="7"/>
      <c r="G22" s="7"/>
      <c r="H22" s="8"/>
      <c r="I22" s="8"/>
      <c r="J22" s="8"/>
      <c r="K22" s="9"/>
      <c r="L22" s="9"/>
      <c r="M22" s="9"/>
      <c r="N22" s="9"/>
      <c r="AB22" s="35"/>
      <c r="AC22" s="35"/>
      <c r="AD22" s="21"/>
    </row>
    <row r="23" spans="3:29" ht="15.75">
      <c r="C23" s="7"/>
      <c r="D23" s="7"/>
      <c r="E23" s="7"/>
      <c r="F23" s="7"/>
      <c r="G23" s="7"/>
      <c r="H23" s="8"/>
      <c r="I23" s="8"/>
      <c r="J23" s="8"/>
      <c r="K23" s="9"/>
      <c r="L23" s="9"/>
      <c r="M23" s="9"/>
      <c r="N23" s="9"/>
      <c r="AB23" s="21"/>
      <c r="AC23" s="21"/>
    </row>
    <row r="24" spans="3:14" ht="12.75">
      <c r="C24" s="7"/>
      <c r="D24" s="7"/>
      <c r="E24" s="7"/>
      <c r="F24" s="7"/>
      <c r="G24" s="7"/>
      <c r="H24" s="8"/>
      <c r="I24" s="8"/>
      <c r="J24" s="8"/>
      <c r="K24" s="9"/>
      <c r="L24" s="9"/>
      <c r="M24" s="9"/>
      <c r="N24" s="9"/>
    </row>
    <row r="25" spans="3:23" ht="12.75" customHeight="1">
      <c r="C25" s="7"/>
      <c r="D25" s="7"/>
      <c r="E25" s="7"/>
      <c r="F25" s="7"/>
      <c r="G25" s="7"/>
      <c r="H25" s="8"/>
      <c r="I25" s="8"/>
      <c r="J25" s="8"/>
      <c r="K25" s="9"/>
      <c r="L25" s="9"/>
      <c r="M25" s="9"/>
      <c r="U25" s="155" t="s">
        <v>88</v>
      </c>
      <c r="W25" s="155" t="s">
        <v>90</v>
      </c>
    </row>
    <row r="26" spans="3:23" ht="12.75">
      <c r="C26" s="7"/>
      <c r="D26" s="7"/>
      <c r="E26" s="7"/>
      <c r="F26" s="7"/>
      <c r="G26" s="7"/>
      <c r="H26" s="8"/>
      <c r="I26" s="8"/>
      <c r="J26" s="8"/>
      <c r="K26" s="9"/>
      <c r="L26" s="9"/>
      <c r="M26" s="9"/>
      <c r="U26" s="155"/>
      <c r="W26" s="155"/>
    </row>
    <row r="27" spans="3:23" ht="12.75">
      <c r="C27" s="7"/>
      <c r="D27" s="7"/>
      <c r="E27" s="7"/>
      <c r="F27" s="7"/>
      <c r="G27" s="7"/>
      <c r="H27" s="8"/>
      <c r="I27" s="8"/>
      <c r="J27" s="8"/>
      <c r="K27" s="9"/>
      <c r="L27" s="9"/>
      <c r="M27" s="9"/>
      <c r="U27" s="155"/>
      <c r="W27" s="155"/>
    </row>
    <row r="28" spans="3:23" ht="21">
      <c r="C28" s="7"/>
      <c r="D28" s="7"/>
      <c r="E28" s="7"/>
      <c r="F28" s="7"/>
      <c r="G28" s="7"/>
      <c r="H28" s="8"/>
      <c r="I28" s="8"/>
      <c r="J28" s="28" t="str">
        <f>IF(W11=2,TRUNC((1/5)*J11),"-")</f>
        <v>-</v>
      </c>
      <c r="K28" s="23" t="s">
        <v>37</v>
      </c>
      <c r="L28" s="12"/>
      <c r="M28" s="12"/>
      <c r="N28" s="28" t="str">
        <f>IF(W11=2,TRUNC((3/5)*J11),"-")</f>
        <v>-</v>
      </c>
      <c r="O28" s="23" t="s">
        <v>37</v>
      </c>
      <c r="P28" s="43"/>
      <c r="Q28" s="56"/>
      <c r="R28" s="28" t="str">
        <f>IF(W11=2,TRUNC((1/5)*J11),"-")</f>
        <v>-</v>
      </c>
      <c r="S28" s="23" t="s">
        <v>37</v>
      </c>
      <c r="T28" s="3"/>
      <c r="U28" s="155"/>
      <c r="V28" s="96" t="s">
        <v>89</v>
      </c>
      <c r="W28" s="155"/>
    </row>
    <row r="29" spans="3:23" ht="18">
      <c r="C29" s="7"/>
      <c r="D29" s="7"/>
      <c r="E29" s="7"/>
      <c r="F29" s="7"/>
      <c r="G29" s="7"/>
      <c r="H29" s="8"/>
      <c r="I29" s="8"/>
      <c r="J29" s="92" t="str">
        <f>IF(W11=2,(((1/5)*J11)-J28)*12,"-")</f>
        <v>-</v>
      </c>
      <c r="K29" s="47" t="s">
        <v>38</v>
      </c>
      <c r="L29" s="12"/>
      <c r="M29" s="12"/>
      <c r="N29" s="92" t="str">
        <f>IF(W11=2,(((3/5)*J11)-N28)*12,"-")</f>
        <v>-</v>
      </c>
      <c r="O29" s="47" t="s">
        <v>38</v>
      </c>
      <c r="P29" s="93"/>
      <c r="Q29" s="56"/>
      <c r="R29" s="92" t="str">
        <f>IF(W11=2,(((1/5)*J11)-J28)*12,"-")</f>
        <v>-</v>
      </c>
      <c r="S29" s="47" t="s">
        <v>38</v>
      </c>
      <c r="T29" s="3"/>
      <c r="U29" s="155"/>
      <c r="W29" s="155"/>
    </row>
    <row r="30" spans="3:23" ht="12.75">
      <c r="C30" s="4"/>
      <c r="D30" s="4"/>
      <c r="E30" s="4"/>
      <c r="F30" s="4"/>
      <c r="G30" s="4"/>
      <c r="H30" s="8"/>
      <c r="I30" s="8"/>
      <c r="J30" s="8"/>
      <c r="U30" s="155"/>
      <c r="W30" s="155"/>
    </row>
    <row r="31" spans="8:10" ht="12.75">
      <c r="H31" s="8"/>
      <c r="I31" s="8"/>
      <c r="J31" s="8"/>
    </row>
    <row r="32" ht="12.75"/>
    <row r="33" ht="12.75"/>
    <row r="34" ht="12.75"/>
    <row r="35" ht="12.75"/>
    <row r="36" ht="12.75"/>
    <row r="40" spans="2:13" ht="12.75">
      <c r="B40" s="4"/>
      <c r="C40" s="4"/>
      <c r="D40" s="4"/>
      <c r="E40" s="4"/>
      <c r="F40" s="4"/>
      <c r="J40" s="9"/>
      <c r="K40" s="9"/>
      <c r="L40" s="9"/>
      <c r="M40" s="9"/>
    </row>
    <row r="41" spans="2:13" ht="12.75">
      <c r="B41" s="4"/>
      <c r="C41" s="4"/>
      <c r="D41" s="4"/>
      <c r="E41" s="4"/>
      <c r="F41" s="4"/>
      <c r="G41" s="8"/>
      <c r="H41" s="8"/>
      <c r="I41" s="8"/>
      <c r="J41" s="9"/>
      <c r="K41" s="9"/>
      <c r="L41" s="9"/>
      <c r="M41" s="9"/>
    </row>
    <row r="42" spans="2:13" ht="12.75">
      <c r="B42" s="4"/>
      <c r="C42" s="4"/>
      <c r="D42" s="4"/>
      <c r="E42" s="4"/>
      <c r="F42" s="4"/>
      <c r="G42" s="8"/>
      <c r="H42" s="8"/>
      <c r="I42" s="8"/>
      <c r="J42" s="9"/>
      <c r="K42" s="9"/>
      <c r="L42" s="9"/>
      <c r="M42" s="9"/>
    </row>
    <row r="43" spans="2:13" ht="12.75">
      <c r="B43" s="4"/>
      <c r="C43" s="4"/>
      <c r="D43" s="4"/>
      <c r="E43" s="4"/>
      <c r="F43" s="4"/>
      <c r="G43" s="8"/>
      <c r="H43" s="8"/>
      <c r="I43" s="8"/>
      <c r="J43" s="9"/>
      <c r="K43" s="9"/>
      <c r="L43" s="9"/>
      <c r="M43" s="9"/>
    </row>
    <row r="44" spans="2:13" ht="12.75">
      <c r="B44" s="4"/>
      <c r="C44" s="4"/>
      <c r="D44" s="4"/>
      <c r="E44" s="4"/>
      <c r="F44" s="4"/>
      <c r="G44" s="8"/>
      <c r="H44" s="8"/>
      <c r="I44" s="8"/>
      <c r="J44" s="9"/>
      <c r="K44" s="9"/>
      <c r="L44" s="9"/>
      <c r="M44" s="9"/>
    </row>
    <row r="45" spans="2:13" ht="12.75">
      <c r="B45" s="4"/>
      <c r="C45" s="4"/>
      <c r="D45" s="4"/>
      <c r="E45" s="4"/>
      <c r="F45" s="4"/>
      <c r="G45" s="8"/>
      <c r="H45" s="8"/>
      <c r="I45" s="8"/>
      <c r="J45" s="9"/>
      <c r="K45" s="9"/>
      <c r="L45" s="9"/>
      <c r="M45" s="9"/>
    </row>
    <row r="46" spans="2:13" ht="12.75">
      <c r="B46" s="4"/>
      <c r="C46" s="4"/>
      <c r="D46" s="4"/>
      <c r="E46" s="4"/>
      <c r="F46" s="4"/>
      <c r="G46" s="8"/>
      <c r="H46" s="8"/>
      <c r="I46" s="8"/>
      <c r="J46" s="9"/>
      <c r="K46" s="9"/>
      <c r="L46" s="9"/>
      <c r="M46" s="9"/>
    </row>
    <row r="47" spans="2:13" ht="12.75">
      <c r="B47" s="4"/>
      <c r="C47" s="4"/>
      <c r="D47" s="4"/>
      <c r="E47" s="4"/>
      <c r="F47" s="4"/>
      <c r="G47" s="8"/>
      <c r="H47" s="8"/>
      <c r="I47" s="8"/>
      <c r="J47" s="9"/>
      <c r="K47" s="9"/>
      <c r="L47" s="9"/>
      <c r="M47" s="9"/>
    </row>
    <row r="48" spans="2:13" ht="12.75">
      <c r="B48" s="4"/>
      <c r="C48" s="4"/>
      <c r="D48" s="4"/>
      <c r="E48" s="4"/>
      <c r="F48" s="4"/>
      <c r="G48" s="8"/>
      <c r="H48" s="8"/>
      <c r="I48" s="8"/>
      <c r="J48" s="9"/>
      <c r="K48" s="9"/>
      <c r="L48" s="9"/>
      <c r="M48" s="9"/>
    </row>
    <row r="49" spans="2:13" ht="12.75" hidden="1">
      <c r="B49" s="4"/>
      <c r="C49" s="4"/>
      <c r="D49" s="4"/>
      <c r="E49" s="4"/>
      <c r="F49" s="4"/>
      <c r="G49" s="8"/>
      <c r="H49" s="8"/>
      <c r="I49" s="8"/>
      <c r="J49" s="9"/>
      <c r="K49" s="9"/>
      <c r="L49" s="9"/>
      <c r="M49" s="9"/>
    </row>
    <row r="50" spans="2:13" ht="12.75" hidden="1">
      <c r="B50" s="4"/>
      <c r="C50" s="4"/>
      <c r="D50" s="4"/>
      <c r="E50" s="4"/>
      <c r="F50" s="4"/>
      <c r="G50" s="8"/>
      <c r="H50" s="8"/>
      <c r="I50" s="8"/>
      <c r="J50" s="9"/>
      <c r="K50" s="9"/>
      <c r="L50" s="9"/>
      <c r="M50" s="9"/>
    </row>
    <row r="51" spans="2:9" ht="12.75" hidden="1">
      <c r="B51" s="4"/>
      <c r="C51" s="4"/>
      <c r="D51" s="4"/>
      <c r="E51" s="4"/>
      <c r="F51" s="4"/>
      <c r="G51" s="8"/>
      <c r="H51" s="8"/>
      <c r="I51" s="8"/>
    </row>
  </sheetData>
  <sheetProtection sheet="1" objects="1" scenarios="1"/>
  <mergeCells count="19">
    <mergeCell ref="B2:AA2"/>
    <mergeCell ref="B3:AA3"/>
    <mergeCell ref="P14:V14"/>
    <mergeCell ref="P13:V13"/>
    <mergeCell ref="P11:V11"/>
    <mergeCell ref="P12:V12"/>
    <mergeCell ref="B7:G7"/>
    <mergeCell ref="B8:Z8"/>
    <mergeCell ref="B11:F11"/>
    <mergeCell ref="B12:F12"/>
    <mergeCell ref="G11:I11"/>
    <mergeCell ref="G12:I12"/>
    <mergeCell ref="J11:L11"/>
    <mergeCell ref="J12:L12"/>
    <mergeCell ref="W25:W30"/>
    <mergeCell ref="U25:U30"/>
    <mergeCell ref="W11:Y11"/>
    <mergeCell ref="W12:Y12"/>
    <mergeCell ref="W13:Y13"/>
  </mergeCells>
  <conditionalFormatting sqref="X17:AD17 AD20 W11:Y11 AC12:AC14">
    <cfRule type="cellIs" priority="1" dxfId="0" operator="equal" stopIfTrue="1">
      <formula>"Error"</formula>
    </cfRule>
  </conditionalFormatting>
  <conditionalFormatting sqref="W14:Y14">
    <cfRule type="cellIs" priority="2" dxfId="0" operator="equal" stopIfTrue="1">
      <formula>"Use 1 ft Increments for Extruded"</formula>
    </cfRule>
  </conditionalFormatting>
  <conditionalFormatting sqref="W13:Y13">
    <cfRule type="cellIs" priority="3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2:AI54"/>
  <sheetViews>
    <sheetView workbookViewId="0" topLeftCell="A1">
      <selection activeCell="C2" sqref="C2:AF2"/>
    </sheetView>
  </sheetViews>
  <sheetFormatPr defaultColWidth="9.140625" defaultRowHeight="12.75"/>
  <cols>
    <col min="1" max="1" width="2.00390625" style="2" customWidth="1"/>
    <col min="2" max="5" width="2.28125" style="2" customWidth="1"/>
    <col min="6" max="6" width="2.140625" style="2" customWidth="1"/>
    <col min="7" max="7" width="6.7109375" style="2" customWidth="1"/>
    <col min="8" max="9" width="2.421875" style="2" customWidth="1"/>
    <col min="10" max="10" width="3.8515625" style="2" bestFit="1" customWidth="1"/>
    <col min="11" max="12" width="2.421875" style="2" customWidth="1"/>
    <col min="13" max="13" width="4.28125" style="2" customWidth="1"/>
    <col min="14" max="14" width="3.28125" style="2" customWidth="1"/>
    <col min="15" max="17" width="2.00390625" style="2" customWidth="1"/>
    <col min="18" max="18" width="3.8515625" style="2" bestFit="1" customWidth="1"/>
    <col min="19" max="19" width="2.57421875" style="2" customWidth="1"/>
    <col min="20" max="20" width="1.8515625" style="2" customWidth="1"/>
    <col min="21" max="21" width="3.421875" style="2" customWidth="1"/>
    <col min="22" max="22" width="2.421875" style="2" customWidth="1"/>
    <col min="23" max="23" width="3.8515625" style="2" customWidth="1"/>
    <col min="24" max="24" width="1.8515625" style="2" customWidth="1"/>
    <col min="25" max="25" width="3.57421875" style="2" customWidth="1"/>
    <col min="26" max="26" width="2.8515625" style="2" customWidth="1"/>
    <col min="27" max="27" width="3.57421875" style="2" customWidth="1"/>
    <col min="28" max="28" width="3.28125" style="2" customWidth="1"/>
    <col min="29" max="29" width="2.28125" style="2" customWidth="1"/>
    <col min="30" max="30" width="4.421875" style="2" bestFit="1" customWidth="1"/>
    <col min="31" max="31" width="2.7109375" style="2" customWidth="1"/>
    <col min="32" max="32" width="3.00390625" style="2" customWidth="1"/>
    <col min="33" max="34" width="2.57421875" style="2" customWidth="1"/>
    <col min="35" max="35" width="4.57421875" style="2" bestFit="1" customWidth="1"/>
    <col min="36" max="36" width="3.00390625" style="2" customWidth="1"/>
    <col min="37" max="37" width="2.28125" style="2" customWidth="1"/>
    <col min="38" max="38" width="2.140625" style="2" customWidth="1"/>
    <col min="39" max="39" width="2.57421875" style="2" customWidth="1"/>
    <col min="40" max="40" width="3.8515625" style="2" customWidth="1"/>
    <col min="41" max="41" width="4.8515625" style="2" customWidth="1"/>
    <col min="42" max="42" width="4.00390625" style="2" customWidth="1"/>
    <col min="43" max="43" width="5.140625" style="2" customWidth="1"/>
    <col min="44" max="44" width="5.7109375" style="2" customWidth="1"/>
    <col min="45" max="46" width="6.421875" style="2" customWidth="1"/>
    <col min="47" max="47" width="7.7109375" style="2" customWidth="1"/>
    <col min="48" max="16384" width="9.140625" style="2" customWidth="1"/>
  </cols>
  <sheetData>
    <row r="1" ht="5.25" customHeight="1"/>
    <row r="2" spans="3:35" ht="28.5" customHeight="1">
      <c r="C2" s="138" t="s">
        <v>77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20"/>
      <c r="AH2" s="20"/>
      <c r="AI2" s="20"/>
    </row>
    <row r="3" spans="3:35" ht="18" customHeight="1">
      <c r="C3" s="143" t="s">
        <v>35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9"/>
      <c r="AH3" s="6"/>
      <c r="AI3" s="6"/>
    </row>
    <row r="4" spans="32:34" ht="12.75">
      <c r="AF4" s="3"/>
      <c r="AG4" s="3"/>
      <c r="AH4" s="3"/>
    </row>
    <row r="5" spans="3:34" ht="16.5" thickBot="1">
      <c r="C5" s="1" t="s">
        <v>2</v>
      </c>
      <c r="D5" s="1"/>
      <c r="E5" s="1"/>
      <c r="F5" s="108"/>
      <c r="G5" s="108"/>
      <c r="H5" s="108"/>
      <c r="I5" s="108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3"/>
      <c r="AD5" s="3"/>
      <c r="AF5" s="3"/>
      <c r="AG5" s="3"/>
      <c r="AH5" s="3"/>
    </row>
    <row r="6" spans="32:34" ht="12.75">
      <c r="AF6" s="3"/>
      <c r="AG6" s="3"/>
      <c r="AH6" s="3"/>
    </row>
    <row r="7" spans="3:13" ht="15.75">
      <c r="C7" s="142" t="s">
        <v>6</v>
      </c>
      <c r="D7" s="142"/>
      <c r="E7" s="142"/>
      <c r="F7" s="142"/>
      <c r="G7" s="142"/>
      <c r="H7" s="142"/>
      <c r="I7" s="142"/>
      <c r="J7" s="142"/>
      <c r="K7" s="1"/>
      <c r="L7" s="1"/>
      <c r="M7" s="1"/>
    </row>
    <row r="8" spans="3:35" s="4" customFormat="1" ht="12.75">
      <c r="C8" s="145" t="s">
        <v>45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I8" s="64"/>
    </row>
    <row r="9" spans="3:35" s="4" customFormat="1" ht="12.75">
      <c r="C9" s="26" t="s">
        <v>31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I9" s="64"/>
    </row>
    <row r="10" spans="3:35" s="4" customFormat="1" ht="12.75">
      <c r="C10" s="26" t="s">
        <v>95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I10" s="64"/>
    </row>
    <row r="11" spans="3:35" s="4" customFormat="1" ht="12.75">
      <c r="C11" s="26" t="s">
        <v>96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I11" s="64"/>
    </row>
    <row r="12" spans="27:35" ht="13.5" thickBot="1">
      <c r="AA12" s="3"/>
      <c r="AI12" s="3"/>
    </row>
    <row r="13" spans="3:33" ht="16.5" thickBot="1">
      <c r="C13" s="142" t="s">
        <v>92</v>
      </c>
      <c r="D13" s="142"/>
      <c r="E13" s="142"/>
      <c r="F13" s="142"/>
      <c r="G13" s="142"/>
      <c r="I13" s="144" t="s">
        <v>94</v>
      </c>
      <c r="J13" s="144"/>
      <c r="K13" s="144"/>
      <c r="L13" s="198"/>
      <c r="M13" s="199"/>
      <c r="N13" s="199"/>
      <c r="O13" s="200"/>
      <c r="P13" s="97"/>
      <c r="R13" s="201" t="s">
        <v>41</v>
      </c>
      <c r="S13" s="201"/>
      <c r="T13" s="201"/>
      <c r="U13" s="201"/>
      <c r="V13" s="201"/>
      <c r="W13" s="201"/>
      <c r="X13" s="201"/>
      <c r="Y13" s="201"/>
      <c r="Z13" s="184" t="str">
        <f>(IF(L16=0," ",(IF(Z14=0,"Error",(IF(Z15&gt;36,"Error",IF(w&lt;3.5,1,2)))))))</f>
        <v> </v>
      </c>
      <c r="AA13" s="184"/>
      <c r="AB13" s="184"/>
      <c r="AC13" s="32"/>
      <c r="AD13" s="28"/>
      <c r="AE13" s="28"/>
      <c r="AF13" s="28"/>
      <c r="AG13" s="28"/>
    </row>
    <row r="14" spans="3:35" ht="16.5" thickBot="1">
      <c r="C14" s="142" t="s">
        <v>93</v>
      </c>
      <c r="D14" s="142"/>
      <c r="E14" s="142"/>
      <c r="F14" s="142"/>
      <c r="G14" s="142"/>
      <c r="I14" s="144" t="s">
        <v>94</v>
      </c>
      <c r="J14" s="144"/>
      <c r="K14" s="144"/>
      <c r="L14" s="198"/>
      <c r="M14" s="199"/>
      <c r="N14" s="199"/>
      <c r="O14" s="200"/>
      <c r="P14" s="97"/>
      <c r="R14" s="201" t="s">
        <v>46</v>
      </c>
      <c r="S14" s="201"/>
      <c r="T14" s="201"/>
      <c r="U14" s="201"/>
      <c r="V14" s="201"/>
      <c r="W14" s="201"/>
      <c r="X14" s="201"/>
      <c r="Y14" s="201"/>
      <c r="Z14" s="183" t="str">
        <f>IF(w=0," ",PSize(L13,L14,L15,L16))</f>
        <v> </v>
      </c>
      <c r="AA14" s="183"/>
      <c r="AB14" s="183"/>
      <c r="AC14" s="89" t="s">
        <v>30</v>
      </c>
      <c r="AD14" s="29">
        <v>12</v>
      </c>
      <c r="AE14" s="203" t="s">
        <v>78</v>
      </c>
      <c r="AF14" s="203"/>
      <c r="AG14" s="203"/>
      <c r="AH14" s="40"/>
      <c r="AI14" s="113"/>
    </row>
    <row r="15" spans="3:32" ht="16.5" thickBot="1">
      <c r="C15" s="142" t="s">
        <v>0</v>
      </c>
      <c r="D15" s="142"/>
      <c r="E15" s="142"/>
      <c r="F15" s="142"/>
      <c r="G15" s="142"/>
      <c r="H15" s="142"/>
      <c r="I15" s="202" t="s">
        <v>5</v>
      </c>
      <c r="J15" s="202"/>
      <c r="K15" s="202"/>
      <c r="L15" s="198"/>
      <c r="M15" s="199"/>
      <c r="N15" s="199"/>
      <c r="O15" s="200"/>
      <c r="P15" s="14"/>
      <c r="R15" s="201" t="s">
        <v>47</v>
      </c>
      <c r="S15" s="201"/>
      <c r="T15" s="201"/>
      <c r="U15" s="201"/>
      <c r="V15" s="201"/>
      <c r="W15" s="201"/>
      <c r="X15" s="201"/>
      <c r="Y15" s="201"/>
      <c r="Z15" s="184">
        <f>IF(L15=0,0,L16*L15)</f>
        <v>0</v>
      </c>
      <c r="AA15" s="184"/>
      <c r="AB15" s="184"/>
      <c r="AC15" s="32" t="s">
        <v>49</v>
      </c>
      <c r="AD15" s="40"/>
      <c r="AE15" s="40"/>
      <c r="AF15" s="3"/>
    </row>
    <row r="16" spans="3:33" ht="16.5" thickBot="1">
      <c r="C16" s="142" t="s">
        <v>3</v>
      </c>
      <c r="D16" s="142"/>
      <c r="E16" s="142"/>
      <c r="F16" s="142"/>
      <c r="G16" s="142"/>
      <c r="H16" s="142"/>
      <c r="I16" s="202" t="s">
        <v>4</v>
      </c>
      <c r="J16" s="202"/>
      <c r="K16" s="202"/>
      <c r="L16" s="198"/>
      <c r="M16" s="199"/>
      <c r="N16" s="199"/>
      <c r="O16" s="200"/>
      <c r="P16" s="15"/>
      <c r="R16" s="201" t="s">
        <v>48</v>
      </c>
      <c r="S16" s="201"/>
      <c r="T16" s="201"/>
      <c r="U16" s="201"/>
      <c r="V16" s="201"/>
      <c r="W16" s="201"/>
      <c r="X16" s="201"/>
      <c r="Y16" s="201"/>
      <c r="Z16" s="57" t="str">
        <f>IF(L15=0," ",IF(L15=5.5,"Use 1 ft Increments for Extruded",IF(L15=6.5,"Use 1 ft Increments for Extruded",IF(AND(Z15&lt;=30,L15&lt;6),"Flat Sheet","Extruded"))))</f>
        <v> </v>
      </c>
      <c r="AA16" s="57"/>
      <c r="AB16" s="57"/>
      <c r="AC16" s="29"/>
      <c r="AD16" s="15"/>
      <c r="AE16" s="15"/>
      <c r="AF16" s="32"/>
      <c r="AG16" s="40"/>
    </row>
    <row r="17" spans="3:31" ht="17.25" customHeight="1">
      <c r="C17" s="13"/>
      <c r="D17" s="13"/>
      <c r="E17" s="13"/>
      <c r="F17" s="13"/>
      <c r="G17" s="13"/>
      <c r="H17" s="13"/>
      <c r="I17" s="16"/>
      <c r="J17" s="16"/>
      <c r="K17" s="16"/>
      <c r="L17" s="15"/>
      <c r="M17" s="15"/>
      <c r="N17" s="14"/>
      <c r="O17" s="14"/>
      <c r="P17" s="15"/>
      <c r="Q17" s="36"/>
      <c r="R17" s="36"/>
      <c r="S17" s="36"/>
      <c r="T17" s="36"/>
      <c r="U17" s="36"/>
      <c r="V17" s="112" t="str">
        <f>IF(Z14=2.51,"SLIP BASE REQUIRED"," ")</f>
        <v> </v>
      </c>
      <c r="W17" s="36"/>
      <c r="X17" s="15"/>
      <c r="Y17" s="15"/>
      <c r="Z17" s="15"/>
      <c r="AA17" s="15"/>
      <c r="AB17" s="15"/>
      <c r="AC17" s="15"/>
      <c r="AD17" s="32"/>
      <c r="AE17" s="40"/>
    </row>
    <row r="18" spans="2:31" ht="15.75">
      <c r="B18" s="32"/>
      <c r="C18" s="105" t="str">
        <f>IF(Z15&gt;36,"Sign Too Big: Use Structural Post",IF(Z13="Error","Sign Too Big: Use A Different Post Type"," "))</f>
        <v> </v>
      </c>
      <c r="D18" s="87"/>
      <c r="E18" s="87"/>
      <c r="F18" s="87"/>
      <c r="G18" s="87"/>
      <c r="H18" s="87"/>
      <c r="L18" s="15"/>
      <c r="M18" s="15"/>
      <c r="N18" s="15"/>
      <c r="O18" s="15"/>
      <c r="P18" s="15"/>
      <c r="R18" s="18"/>
      <c r="S18" s="18"/>
      <c r="T18" s="18"/>
      <c r="U18" s="18"/>
      <c r="V18" s="18"/>
      <c r="W18" s="18"/>
      <c r="X18" s="15"/>
      <c r="Y18" s="15"/>
      <c r="Z18" s="15"/>
      <c r="AA18" s="15"/>
      <c r="AE18" s="37"/>
    </row>
    <row r="19" spans="2:30" ht="15.75">
      <c r="B19" s="18"/>
      <c r="C19" s="18"/>
      <c r="D19" s="18"/>
      <c r="E19" s="18"/>
      <c r="F19" s="18"/>
      <c r="G19" s="65"/>
      <c r="H19" s="65"/>
      <c r="I19" s="65"/>
      <c r="J19" s="65"/>
      <c r="K19" s="15"/>
      <c r="L19" s="15"/>
      <c r="M19" s="15"/>
      <c r="N19" s="15"/>
      <c r="O19" s="15"/>
      <c r="Q19" s="18"/>
      <c r="R19" s="18"/>
      <c r="S19" s="18"/>
      <c r="T19" s="18"/>
      <c r="U19" s="18"/>
      <c r="V19" s="18"/>
      <c r="W19" s="15"/>
      <c r="X19" s="15"/>
      <c r="Y19" s="15"/>
      <c r="Z19" s="15"/>
      <c r="AA19" s="15"/>
      <c r="AB19" s="15"/>
      <c r="AC19" s="15"/>
      <c r="AD19" s="40"/>
    </row>
    <row r="20" spans="2:30" ht="15.75">
      <c r="B20" s="39"/>
      <c r="C20" s="39"/>
      <c r="D20" s="39"/>
      <c r="E20" s="39"/>
      <c r="F20" s="39"/>
      <c r="G20" s="65"/>
      <c r="H20" s="65"/>
      <c r="I20" s="65"/>
      <c r="J20" s="65"/>
      <c r="K20" s="15"/>
      <c r="L20" s="15"/>
      <c r="M20" s="15"/>
      <c r="N20" s="9"/>
      <c r="O20" s="9"/>
      <c r="Q20" s="36"/>
      <c r="R20" s="36"/>
      <c r="S20" s="36"/>
      <c r="T20" s="36"/>
      <c r="U20" s="36"/>
      <c r="V20" s="36"/>
      <c r="W20" s="9"/>
      <c r="X20" s="9"/>
      <c r="Y20" s="9"/>
      <c r="Z20" s="9"/>
      <c r="AA20" s="15"/>
      <c r="AB20" s="15"/>
      <c r="AC20" s="15"/>
      <c r="AD20" s="37"/>
    </row>
    <row r="21" spans="2:30" ht="15.75">
      <c r="B21" s="18"/>
      <c r="C21" s="18"/>
      <c r="D21" s="18"/>
      <c r="E21" s="18"/>
      <c r="F21" s="18"/>
      <c r="G21" s="65"/>
      <c r="H21" s="65"/>
      <c r="I21" s="65"/>
      <c r="J21" s="65"/>
      <c r="K21" s="15"/>
      <c r="L21" s="15"/>
      <c r="M21" s="15"/>
      <c r="N21" s="9"/>
      <c r="O21" s="9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15"/>
      <c r="AB21" s="15"/>
      <c r="AC21" s="15"/>
      <c r="AD21" s="33"/>
    </row>
    <row r="22" spans="2:30" ht="15.75">
      <c r="B22" s="32"/>
      <c r="C22" s="32"/>
      <c r="D22" s="32"/>
      <c r="E22" s="32"/>
      <c r="F22" s="32"/>
      <c r="G22" s="34"/>
      <c r="H22" s="34"/>
      <c r="I22" s="34"/>
      <c r="J22" s="34"/>
      <c r="K22" s="9"/>
      <c r="L22" s="9"/>
      <c r="M22" s="9"/>
      <c r="N22" s="9"/>
      <c r="O22" s="9"/>
      <c r="V22" s="21"/>
      <c r="W22" s="21"/>
      <c r="X22" s="21"/>
      <c r="Y22" s="21"/>
      <c r="Z22" s="21"/>
      <c r="AA22" s="9"/>
      <c r="AB22" s="9"/>
      <c r="AC22" s="9"/>
      <c r="AD22" s="35"/>
    </row>
    <row r="23" spans="2:30" ht="15.75">
      <c r="B23" s="7"/>
      <c r="C23" s="7"/>
      <c r="D23" s="7"/>
      <c r="E23" s="7"/>
      <c r="F23" s="7"/>
      <c r="G23" s="8"/>
      <c r="H23" s="8"/>
      <c r="I23" s="8"/>
      <c r="J23" s="8"/>
      <c r="K23" s="9"/>
      <c r="L23" s="9"/>
      <c r="M23" s="9"/>
      <c r="N23" s="9"/>
      <c r="O23" s="9"/>
      <c r="AA23" s="35"/>
      <c r="AB23" s="35"/>
      <c r="AC23" s="35"/>
      <c r="AD23" s="21"/>
    </row>
    <row r="24" spans="2:29" ht="15.75">
      <c r="B24" s="7"/>
      <c r="C24" s="7"/>
      <c r="D24" s="7"/>
      <c r="E24" s="7"/>
      <c r="F24" s="7"/>
      <c r="G24" s="8"/>
      <c r="H24" s="8"/>
      <c r="I24" s="8"/>
      <c r="J24" s="8"/>
      <c r="K24" s="9"/>
      <c r="L24" s="9"/>
      <c r="M24" s="9"/>
      <c r="N24" s="9"/>
      <c r="O24" s="9"/>
      <c r="AA24" s="21"/>
      <c r="AB24" s="21"/>
      <c r="AC24" s="21"/>
    </row>
    <row r="25" spans="2:15" ht="12.75">
      <c r="B25" s="7"/>
      <c r="C25" s="7"/>
      <c r="D25" s="7"/>
      <c r="E25" s="7"/>
      <c r="F25" s="7"/>
      <c r="G25" s="8"/>
      <c r="H25" s="8"/>
      <c r="I25" s="8"/>
      <c r="J25" s="8"/>
      <c r="K25" s="9"/>
      <c r="L25" s="9"/>
      <c r="M25" s="9"/>
      <c r="N25" s="9"/>
      <c r="O25" s="9"/>
    </row>
    <row r="26" spans="2:15" ht="12.75">
      <c r="B26" s="7"/>
      <c r="C26" s="7"/>
      <c r="D26" s="7"/>
      <c r="E26" s="7"/>
      <c r="F26" s="7"/>
      <c r="G26" s="8"/>
      <c r="H26" s="8"/>
      <c r="I26" s="8"/>
      <c r="J26" s="8"/>
      <c r="K26" s="9"/>
      <c r="L26" s="9"/>
      <c r="M26" s="9"/>
      <c r="N26" s="9"/>
      <c r="O26" s="9"/>
    </row>
    <row r="27" spans="2:9" ht="12.75">
      <c r="B27" s="8"/>
      <c r="C27" s="8"/>
      <c r="D27" s="8"/>
      <c r="E27" s="9"/>
      <c r="F27" s="9"/>
      <c r="G27" s="9"/>
      <c r="H27" s="9"/>
      <c r="I27" s="9"/>
    </row>
    <row r="28" spans="2:29" ht="12.75" customHeight="1">
      <c r="B28" s="8"/>
      <c r="C28" s="8"/>
      <c r="D28" s="8"/>
      <c r="E28" s="9"/>
      <c r="F28" s="9"/>
      <c r="G28" s="9"/>
      <c r="H28" s="9"/>
      <c r="I28" s="9"/>
      <c r="AA28" s="204" t="s">
        <v>97</v>
      </c>
      <c r="AC28" s="204" t="s">
        <v>98</v>
      </c>
    </row>
    <row r="29" spans="2:29" ht="12.75">
      <c r="B29" s="8"/>
      <c r="C29" s="8"/>
      <c r="D29" s="8"/>
      <c r="E29" s="9"/>
      <c r="F29" s="9"/>
      <c r="G29" s="9"/>
      <c r="H29" s="9"/>
      <c r="I29" s="9"/>
      <c r="AA29" s="204"/>
      <c r="AC29" s="204"/>
    </row>
    <row r="30" spans="2:29" ht="12.75">
      <c r="B30" s="8"/>
      <c r="C30" s="8"/>
      <c r="D30" s="8"/>
      <c r="E30" s="9"/>
      <c r="F30" s="9"/>
      <c r="G30" s="9"/>
      <c r="H30" s="9"/>
      <c r="I30" s="9"/>
      <c r="J30" s="9"/>
      <c r="AA30" s="204"/>
      <c r="AC30" s="204"/>
    </row>
    <row r="31" spans="2:32" ht="15.75">
      <c r="B31" s="8"/>
      <c r="C31" s="8"/>
      <c r="D31" s="8"/>
      <c r="E31" s="9"/>
      <c r="F31" s="9"/>
      <c r="G31" s="9"/>
      <c r="H31" s="23"/>
      <c r="I31" s="23"/>
      <c r="J31" s="28"/>
      <c r="K31" s="23"/>
      <c r="L31" s="23"/>
      <c r="M31" s="28" t="str">
        <f>IF(Z13=2,TRUNC((1/5)*L15),"-")</f>
        <v>-</v>
      </c>
      <c r="N31" s="23" t="s">
        <v>37</v>
      </c>
      <c r="O31" s="3"/>
      <c r="P31" s="3"/>
      <c r="Q31" s="3"/>
      <c r="R31" s="28" t="str">
        <f>IF(Z13=2,TRUNC((3/5)*L15),"-")</f>
        <v>-</v>
      </c>
      <c r="S31" s="23" t="s">
        <v>37</v>
      </c>
      <c r="T31" s="23"/>
      <c r="U31" s="23"/>
      <c r="V31" s="3"/>
      <c r="W31" s="28" t="str">
        <f>IF(Z13=2,TRUNC((1/5)*L15),"-")</f>
        <v>-</v>
      </c>
      <c r="X31" s="23" t="s">
        <v>37</v>
      </c>
      <c r="Y31" s="23"/>
      <c r="Z31" s="23"/>
      <c r="AA31" s="204"/>
      <c r="AB31" s="23"/>
      <c r="AC31" s="204"/>
      <c r="AD31" s="111"/>
      <c r="AF31" s="111"/>
    </row>
    <row r="32" spans="2:32" ht="21">
      <c r="B32" s="8"/>
      <c r="C32" s="8"/>
      <c r="D32" s="8"/>
      <c r="E32" s="8"/>
      <c r="F32" s="9"/>
      <c r="G32" s="9"/>
      <c r="H32" s="23"/>
      <c r="I32" s="23"/>
      <c r="J32" s="28"/>
      <c r="K32" s="23"/>
      <c r="L32" s="23"/>
      <c r="M32" s="92" t="str">
        <f>IF(Z13=2,(((1/5)*L15)-M31)*12,"-")</f>
        <v>-</v>
      </c>
      <c r="N32" s="23" t="s">
        <v>38</v>
      </c>
      <c r="O32" s="3"/>
      <c r="P32" s="3"/>
      <c r="Q32" s="3"/>
      <c r="R32" s="92" t="str">
        <f>IF(Z13=2,(((3/5)*L15)-R31)*12,"-")</f>
        <v>-</v>
      </c>
      <c r="S32" s="23" t="s">
        <v>38</v>
      </c>
      <c r="T32" s="23"/>
      <c r="U32" s="23"/>
      <c r="V32" s="3"/>
      <c r="W32" s="92" t="str">
        <f>IF(Z13=2,(((1/5)*L15)-W31)*12,"-")</f>
        <v>-</v>
      </c>
      <c r="X32" s="23" t="s">
        <v>38</v>
      </c>
      <c r="Y32" s="23"/>
      <c r="Z32" s="23"/>
      <c r="AA32" s="204"/>
      <c r="AB32" s="102" t="s">
        <v>89</v>
      </c>
      <c r="AC32" s="204"/>
      <c r="AD32" s="111"/>
      <c r="AE32" s="3"/>
      <c r="AF32" s="111"/>
    </row>
    <row r="33" spans="2:32" ht="15.75">
      <c r="B33" s="101"/>
      <c r="C33" s="23"/>
      <c r="D33" s="34"/>
      <c r="E33" s="34"/>
      <c r="F33" s="28"/>
      <c r="G33" s="23"/>
      <c r="AA33" s="204"/>
      <c r="AC33" s="204"/>
      <c r="AD33" s="111"/>
      <c r="AF33" s="111"/>
    </row>
    <row r="34" spans="2:29" ht="15.75">
      <c r="B34" s="103"/>
      <c r="C34" s="23"/>
      <c r="D34" s="34"/>
      <c r="E34" s="34"/>
      <c r="F34" s="92"/>
      <c r="G34" s="23"/>
      <c r="AA34" s="204"/>
      <c r="AC34" s="204"/>
    </row>
    <row r="35" spans="27:29" ht="12.75">
      <c r="AA35" s="204"/>
      <c r="AC35" s="204"/>
    </row>
    <row r="36" ht="12.75"/>
    <row r="37" ht="12.75"/>
    <row r="38" ht="12.75"/>
    <row r="39" ht="12.75"/>
    <row r="41" spans="2:17" ht="12.75">
      <c r="B41" s="4"/>
      <c r="P41" s="9"/>
      <c r="Q41" s="9"/>
    </row>
    <row r="42" spans="2:17" ht="12.75">
      <c r="B42" s="4"/>
      <c r="P42" s="9"/>
      <c r="Q42" s="9"/>
    </row>
    <row r="43" spans="2:17" ht="12.75">
      <c r="B43" s="4"/>
      <c r="C43" s="4"/>
      <c r="D43" s="4"/>
      <c r="E43" s="4"/>
      <c r="F43" s="4"/>
      <c r="G43" s="4"/>
      <c r="H43" s="4"/>
      <c r="M43" s="9"/>
      <c r="N43" s="9"/>
      <c r="O43" s="9"/>
      <c r="P43" s="9"/>
      <c r="Q43" s="9"/>
    </row>
    <row r="44" spans="2:17" ht="12.75">
      <c r="B44" s="4"/>
      <c r="C44" s="4"/>
      <c r="D44" s="4"/>
      <c r="E44" s="4"/>
      <c r="F44" s="4"/>
      <c r="G44" s="4"/>
      <c r="H44" s="4"/>
      <c r="I44" s="8"/>
      <c r="J44" s="8"/>
      <c r="K44" s="8"/>
      <c r="L44" s="8"/>
      <c r="M44" s="9"/>
      <c r="N44" s="9"/>
      <c r="O44" s="9"/>
      <c r="P44" s="9"/>
      <c r="Q44" s="9"/>
    </row>
    <row r="45" spans="2:17" ht="12.75">
      <c r="B45" s="4"/>
      <c r="C45" s="4"/>
      <c r="D45" s="4"/>
      <c r="E45" s="4"/>
      <c r="F45" s="4"/>
      <c r="G45" s="4"/>
      <c r="H45" s="4"/>
      <c r="I45" s="8"/>
      <c r="J45" s="8"/>
      <c r="K45" s="8"/>
      <c r="L45" s="8"/>
      <c r="M45" s="9"/>
      <c r="N45" s="9"/>
      <c r="O45" s="9"/>
      <c r="P45" s="9"/>
      <c r="Q45" s="9"/>
    </row>
    <row r="46" spans="2:17" ht="12.75">
      <c r="B46" s="4"/>
      <c r="C46" s="4"/>
      <c r="D46" s="4"/>
      <c r="E46" s="4"/>
      <c r="F46" s="4"/>
      <c r="G46" s="4"/>
      <c r="H46" s="4"/>
      <c r="I46" s="8"/>
      <c r="J46" s="8"/>
      <c r="K46" s="8"/>
      <c r="L46" s="8"/>
      <c r="M46" s="9"/>
      <c r="N46" s="9"/>
      <c r="O46" s="9"/>
      <c r="P46" s="9"/>
      <c r="Q46" s="9"/>
    </row>
    <row r="47" spans="2:17" ht="12.75">
      <c r="B47" s="4"/>
      <c r="C47" s="4"/>
      <c r="D47" s="4"/>
      <c r="E47" s="4"/>
      <c r="F47" s="4"/>
      <c r="G47" s="4"/>
      <c r="H47" s="4"/>
      <c r="I47" s="8"/>
      <c r="J47" s="8"/>
      <c r="K47" s="8"/>
      <c r="L47" s="8"/>
      <c r="M47" s="9"/>
      <c r="N47" s="9"/>
      <c r="O47" s="9"/>
      <c r="P47" s="9"/>
      <c r="Q47" s="9"/>
    </row>
    <row r="48" spans="2:17" ht="12.75">
      <c r="B48" s="4"/>
      <c r="C48" s="4"/>
      <c r="D48" s="4"/>
      <c r="E48" s="4"/>
      <c r="F48" s="4"/>
      <c r="G48" s="4"/>
      <c r="H48" s="4"/>
      <c r="I48" s="8"/>
      <c r="J48" s="8"/>
      <c r="K48" s="8"/>
      <c r="L48" s="8"/>
      <c r="M48" s="9"/>
      <c r="N48" s="9"/>
      <c r="O48" s="9"/>
      <c r="P48" s="9"/>
      <c r="Q48" s="9"/>
    </row>
    <row r="49" spans="2:17" ht="12.75">
      <c r="B49" s="4"/>
      <c r="C49" s="4"/>
      <c r="D49" s="4"/>
      <c r="E49" s="4"/>
      <c r="F49" s="4"/>
      <c r="G49" s="4"/>
      <c r="H49" s="4"/>
      <c r="I49" s="8"/>
      <c r="J49" s="8"/>
      <c r="K49" s="8"/>
      <c r="L49" s="8"/>
      <c r="M49" s="9"/>
      <c r="N49" s="9"/>
      <c r="O49" s="9"/>
      <c r="P49" s="9"/>
      <c r="Q49" s="9"/>
    </row>
    <row r="50" spans="2:17" ht="12.75" hidden="1">
      <c r="B50" s="4"/>
      <c r="C50" s="4"/>
      <c r="D50" s="4"/>
      <c r="E50" s="4"/>
      <c r="F50" s="4"/>
      <c r="G50" s="4"/>
      <c r="H50" s="4"/>
      <c r="I50" s="8"/>
      <c r="J50" s="8"/>
      <c r="K50" s="8"/>
      <c r="L50" s="8"/>
      <c r="M50" s="9"/>
      <c r="N50" s="9"/>
      <c r="O50" s="9"/>
      <c r="P50" s="9"/>
      <c r="Q50" s="9"/>
    </row>
    <row r="51" spans="2:17" ht="12.75" hidden="1">
      <c r="B51" s="4"/>
      <c r="C51" s="4"/>
      <c r="D51" s="4"/>
      <c r="E51" s="4"/>
      <c r="F51" s="4"/>
      <c r="G51" s="4"/>
      <c r="H51" s="4"/>
      <c r="I51" s="8"/>
      <c r="J51" s="8"/>
      <c r="K51" s="8"/>
      <c r="L51" s="8"/>
      <c r="M51" s="9"/>
      <c r="N51" s="9"/>
      <c r="O51" s="9"/>
      <c r="P51" s="9"/>
      <c r="Q51" s="9"/>
    </row>
    <row r="52" spans="2:15" ht="12.75" hidden="1">
      <c r="B52" s="4"/>
      <c r="C52" s="4"/>
      <c r="D52" s="4"/>
      <c r="E52" s="4"/>
      <c r="F52" s="4"/>
      <c r="G52" s="4"/>
      <c r="H52" s="4"/>
      <c r="I52" s="8"/>
      <c r="J52" s="8"/>
      <c r="K52" s="8"/>
      <c r="L52" s="8"/>
      <c r="M52" s="9"/>
      <c r="N52" s="9"/>
      <c r="O52" s="9"/>
    </row>
    <row r="53" spans="3:15" ht="12.75">
      <c r="C53" s="4"/>
      <c r="D53" s="4"/>
      <c r="E53" s="4"/>
      <c r="F53" s="4"/>
      <c r="G53" s="4"/>
      <c r="H53" s="4"/>
      <c r="I53" s="8"/>
      <c r="J53" s="8"/>
      <c r="K53" s="8"/>
      <c r="L53" s="8"/>
      <c r="M53" s="9"/>
      <c r="N53" s="9"/>
      <c r="O53" s="9"/>
    </row>
    <row r="54" spans="3:12" ht="12.75">
      <c r="C54" s="4"/>
      <c r="D54" s="4"/>
      <c r="E54" s="4"/>
      <c r="F54" s="4"/>
      <c r="G54" s="4"/>
      <c r="H54" s="4"/>
      <c r="I54" s="8"/>
      <c r="J54" s="8"/>
      <c r="K54" s="8"/>
      <c r="L54" s="8"/>
    </row>
  </sheetData>
  <sheetProtection sheet="1" objects="1" scenarios="1"/>
  <mergeCells count="26">
    <mergeCell ref="AC28:AC35"/>
    <mergeCell ref="AA28:AA35"/>
    <mergeCell ref="I13:K13"/>
    <mergeCell ref="I14:K14"/>
    <mergeCell ref="Z13:AB13"/>
    <mergeCell ref="R14:Y14"/>
    <mergeCell ref="R15:Y15"/>
    <mergeCell ref="L13:O13"/>
    <mergeCell ref="C2:AF2"/>
    <mergeCell ref="C3:AF3"/>
    <mergeCell ref="C7:J7"/>
    <mergeCell ref="C8:AE8"/>
    <mergeCell ref="AE14:AG14"/>
    <mergeCell ref="C13:G13"/>
    <mergeCell ref="C14:G14"/>
    <mergeCell ref="R16:Y16"/>
    <mergeCell ref="Z14:AB14"/>
    <mergeCell ref="Z15:AB15"/>
    <mergeCell ref="R13:Y13"/>
    <mergeCell ref="L14:O14"/>
    <mergeCell ref="L15:O15"/>
    <mergeCell ref="L16:O16"/>
    <mergeCell ref="C15:H15"/>
    <mergeCell ref="C16:H16"/>
    <mergeCell ref="I15:K15"/>
    <mergeCell ref="I16:K16"/>
  </mergeCells>
  <conditionalFormatting sqref="W19:AD19 AD21 Z13:AB13 AG14:AG16">
    <cfRule type="cellIs" priority="1" dxfId="0" operator="equal" stopIfTrue="1">
      <formula>"Error"</formula>
    </cfRule>
  </conditionalFormatting>
  <conditionalFormatting sqref="Z16:AB16">
    <cfRule type="cellIs" priority="2" dxfId="0" operator="equal" stopIfTrue="1">
      <formula>"Use 1 ft Increments for Extruded"</formula>
    </cfRule>
  </conditionalFormatting>
  <conditionalFormatting sqref="Z15:AB15">
    <cfRule type="cellIs" priority="3" dxfId="1" operator="equal" stopIfTrue="1">
      <formula>0</formula>
    </cfRule>
  </conditionalFormatting>
  <conditionalFormatting sqref="B33:B34 F33:F34 J31:J32 M31:M32 R31:R32 W31:W32">
    <cfRule type="cellIs" priority="4" dxfId="2" operator="equal" stopIfTrue="1">
      <formula>"-"</formula>
    </cfRule>
  </conditionalFormatting>
  <conditionalFormatting sqref="Z14:AB14">
    <cfRule type="cellIs" priority="5" dxfId="0" operator="equal" stopIfTrue="1">
      <formula>2.51</formula>
    </cfRule>
  </conditionalFormatting>
  <printOptions/>
  <pageMargins left="0.5" right="0.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D2:AC51"/>
  <sheetViews>
    <sheetView workbookViewId="0" topLeftCell="A1">
      <selection activeCell="D2" sqref="D2:AA2"/>
    </sheetView>
  </sheetViews>
  <sheetFormatPr defaultColWidth="9.140625" defaultRowHeight="12.75"/>
  <cols>
    <col min="1" max="1" width="2.28125" style="2" customWidth="1"/>
    <col min="2" max="2" width="3.57421875" style="2" customWidth="1"/>
    <col min="3" max="3" width="3.00390625" style="2" customWidth="1"/>
    <col min="4" max="4" width="3.7109375" style="2" customWidth="1"/>
    <col min="5" max="5" width="3.8515625" style="2" bestFit="1" customWidth="1"/>
    <col min="6" max="7" width="3.140625" style="2" customWidth="1"/>
    <col min="8" max="8" width="3.8515625" style="2" customWidth="1"/>
    <col min="9" max="10" width="3.421875" style="2" customWidth="1"/>
    <col min="11" max="11" width="2.421875" style="2" customWidth="1"/>
    <col min="12" max="12" width="3.7109375" style="2" customWidth="1"/>
    <col min="13" max="13" width="2.57421875" style="2" customWidth="1"/>
    <col min="14" max="14" width="3.8515625" style="2" bestFit="1" customWidth="1"/>
    <col min="15" max="15" width="2.28125" style="2" customWidth="1"/>
    <col min="16" max="16" width="2.00390625" style="2" customWidth="1"/>
    <col min="17" max="17" width="3.8515625" style="2" bestFit="1" customWidth="1"/>
    <col min="18" max="18" width="2.8515625" style="2" customWidth="1"/>
    <col min="19" max="19" width="2.7109375" style="2" customWidth="1"/>
    <col min="20" max="20" width="2.00390625" style="2" customWidth="1"/>
    <col min="21" max="21" width="3.8515625" style="2" bestFit="1" customWidth="1"/>
    <col min="22" max="22" width="3.140625" style="2" customWidth="1"/>
    <col min="23" max="23" width="3.421875" style="2" customWidth="1"/>
    <col min="24" max="24" width="3.8515625" style="2" customWidth="1"/>
    <col min="25" max="25" width="3.57421875" style="2" customWidth="1"/>
    <col min="26" max="26" width="2.8515625" style="2" customWidth="1"/>
    <col min="27" max="27" width="2.57421875" style="2" customWidth="1"/>
    <col min="28" max="28" width="3.140625" style="2" customWidth="1"/>
    <col min="29" max="29" width="3.8515625" style="2" customWidth="1"/>
    <col min="30" max="30" width="3.421875" style="2" customWidth="1"/>
    <col min="31" max="31" width="3.00390625" style="2" customWidth="1"/>
    <col min="32" max="32" width="3.140625" style="2" customWidth="1"/>
    <col min="33" max="34" width="3.00390625" style="2" customWidth="1"/>
    <col min="35" max="35" width="3.421875" style="2" customWidth="1"/>
    <col min="36" max="36" width="3.28125" style="2" customWidth="1"/>
    <col min="37" max="37" width="5.00390625" style="2" customWidth="1"/>
    <col min="38" max="38" width="6.00390625" style="2" customWidth="1"/>
    <col min="39" max="39" width="5.57421875" style="2" customWidth="1"/>
    <col min="40" max="41" width="6.140625" style="2" customWidth="1"/>
    <col min="42" max="16384" width="9.140625" style="2" customWidth="1"/>
  </cols>
  <sheetData>
    <row r="1" ht="5.25" customHeight="1"/>
    <row r="2" spans="4:29" ht="28.5" customHeight="1">
      <c r="D2" s="138" t="s">
        <v>75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20"/>
      <c r="AC2" s="20"/>
    </row>
    <row r="3" spans="4:29" ht="18" customHeight="1">
      <c r="D3" s="143" t="s">
        <v>35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6"/>
      <c r="AC3" s="6"/>
    </row>
    <row r="4" spans="27:28" ht="12.75">
      <c r="AA4" s="3"/>
      <c r="AB4" s="3"/>
    </row>
    <row r="5" spans="4:28" ht="16.5" thickBot="1">
      <c r="D5" s="1" t="s">
        <v>2</v>
      </c>
      <c r="E5" s="1"/>
      <c r="F5" s="110"/>
      <c r="G5" s="110"/>
      <c r="H5" s="110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3"/>
      <c r="AA5" s="3"/>
      <c r="AB5" s="3"/>
    </row>
    <row r="6" spans="27:28" ht="12.75">
      <c r="AA6" s="3"/>
      <c r="AB6" s="3"/>
    </row>
    <row r="7" spans="4:11" ht="15.75">
      <c r="D7" s="142" t="s">
        <v>6</v>
      </c>
      <c r="E7" s="142"/>
      <c r="F7" s="142"/>
      <c r="G7" s="142"/>
      <c r="H7" s="142"/>
      <c r="I7" s="142"/>
      <c r="J7" s="1"/>
      <c r="K7" s="1"/>
    </row>
    <row r="8" spans="4:29" s="4" customFormat="1" ht="12.75">
      <c r="D8" s="145" t="s">
        <v>45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C8" s="64"/>
    </row>
    <row r="9" spans="4:29" s="4" customFormat="1" ht="12.75">
      <c r="D9" s="26" t="s">
        <v>31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C9" s="64"/>
    </row>
    <row r="10" spans="23:29" ht="13.5" thickBot="1">
      <c r="W10" s="3"/>
      <c r="AC10" s="3"/>
    </row>
    <row r="11" spans="4:29" ht="16.5" thickBot="1">
      <c r="D11" s="142" t="s">
        <v>0</v>
      </c>
      <c r="E11" s="142"/>
      <c r="F11" s="142"/>
      <c r="G11" s="142"/>
      <c r="H11" s="142"/>
      <c r="I11" s="196" t="s">
        <v>5</v>
      </c>
      <c r="J11" s="196"/>
      <c r="K11" s="197"/>
      <c r="L11" s="198"/>
      <c r="M11" s="199"/>
      <c r="N11" s="200"/>
      <c r="O11" s="97"/>
      <c r="P11" s="97"/>
      <c r="Q11" s="201" t="s">
        <v>41</v>
      </c>
      <c r="R11" s="201"/>
      <c r="S11" s="201"/>
      <c r="T11" s="201"/>
      <c r="U11" s="201"/>
      <c r="V11" s="201"/>
      <c r="W11" s="201"/>
      <c r="X11" s="184" t="str">
        <f>(IF(L11=0," ",(IF(X13&gt;30,"Error",IF(L11&gt;8,"Error",IF(X13=0,0,IF(AND(X13&lt;=24,L11&gt;=4),2,IF(AND(X13&gt;10,X13&lt;=24,L11&lt;4),2,IF(AND(X13&lt;=10,L11&lt;4),1,IF(X13&gt;24,3," "))))))))))</f>
        <v> </v>
      </c>
      <c r="Y11" s="184"/>
      <c r="Z11" s="203"/>
      <c r="AA11" s="203"/>
      <c r="AB11" s="28"/>
      <c r="AC11" s="28"/>
    </row>
    <row r="12" spans="4:29" ht="16.5" thickBot="1">
      <c r="D12" s="142" t="s">
        <v>3</v>
      </c>
      <c r="E12" s="142"/>
      <c r="F12" s="142"/>
      <c r="G12" s="142"/>
      <c r="H12" s="142"/>
      <c r="I12" s="196" t="s">
        <v>4</v>
      </c>
      <c r="J12" s="196"/>
      <c r="K12" s="197"/>
      <c r="L12" s="198"/>
      <c r="M12" s="199"/>
      <c r="N12" s="200"/>
      <c r="O12" s="97"/>
      <c r="P12" s="97"/>
      <c r="Q12" s="201" t="s">
        <v>46</v>
      </c>
      <c r="R12" s="201"/>
      <c r="S12" s="201"/>
      <c r="T12" s="201"/>
      <c r="U12" s="201"/>
      <c r="V12" s="201"/>
      <c r="W12" s="201"/>
      <c r="X12" s="184" t="str">
        <f>IF(L11=0," ",IF(OR(L11=5.5,L11=6.5,L11=7.5),0,IF(X13=0,0,IF(X13&gt;0,3))))</f>
        <v> </v>
      </c>
      <c r="Y12" s="184"/>
      <c r="Z12" s="203" t="s">
        <v>76</v>
      </c>
      <c r="AA12" s="203"/>
      <c r="AB12" s="15"/>
      <c r="AC12" s="40"/>
    </row>
    <row r="13" spans="4:28" ht="15.75">
      <c r="D13" s="13"/>
      <c r="E13" s="13"/>
      <c r="F13" s="13"/>
      <c r="G13" s="13"/>
      <c r="H13" s="13"/>
      <c r="I13" s="16"/>
      <c r="J13" s="16"/>
      <c r="K13" s="16"/>
      <c r="L13" s="15"/>
      <c r="M13" s="14"/>
      <c r="Q13" s="201" t="s">
        <v>47</v>
      </c>
      <c r="R13" s="201"/>
      <c r="S13" s="201"/>
      <c r="T13" s="201"/>
      <c r="U13" s="201"/>
      <c r="V13" s="201"/>
      <c r="W13" s="201"/>
      <c r="X13" s="184">
        <f>IF(L11=0,0,L12*L11)</f>
        <v>0</v>
      </c>
      <c r="Y13" s="184"/>
      <c r="Z13" s="203" t="s">
        <v>49</v>
      </c>
      <c r="AA13" s="203"/>
      <c r="AB13" s="3"/>
    </row>
    <row r="14" spans="4:29" ht="15.75">
      <c r="D14" s="18"/>
      <c r="E14" s="18"/>
      <c r="F14" s="18"/>
      <c r="G14" s="18"/>
      <c r="H14" s="21" t="str">
        <f>(IF(X13&gt;30,"Sign Too Big: Use Structural Post",(IF(L11&gt;8,"Too Wide For 2 Channel Posts: Use Structural"," "))))</f>
        <v> </v>
      </c>
      <c r="J14" s="21"/>
      <c r="K14" s="21"/>
      <c r="L14" s="15"/>
      <c r="M14" s="15"/>
      <c r="Q14" s="201" t="s">
        <v>48</v>
      </c>
      <c r="R14" s="201"/>
      <c r="S14" s="201"/>
      <c r="T14" s="201"/>
      <c r="U14" s="201"/>
      <c r="V14" s="201"/>
      <c r="W14" s="201"/>
      <c r="X14" s="57" t="str">
        <f>IF(L11=0," ",IF(OR(L11=5.5,L11=6.5,L11=7.5),"Use 1 ft Increments for Extruded",IF(AND(X13&lt;=30,L11&lt;6),"Flat Sheet","Extruded")))</f>
        <v> </v>
      </c>
      <c r="Y14" s="57"/>
      <c r="Z14" s="29"/>
      <c r="AA14" s="15"/>
      <c r="AB14" s="32"/>
      <c r="AC14" s="40"/>
    </row>
    <row r="15" spans="4:29" ht="17.25" customHeight="1">
      <c r="D15" s="18"/>
      <c r="E15" s="18"/>
      <c r="F15" s="18"/>
      <c r="G15" s="18"/>
      <c r="H15" s="18"/>
      <c r="I15" s="65"/>
      <c r="J15" s="65"/>
      <c r="K15" s="65"/>
      <c r="L15" s="15"/>
      <c r="M15" s="15"/>
      <c r="Q15" s="36"/>
      <c r="R15" s="36"/>
      <c r="S15" s="36"/>
      <c r="T15" s="36"/>
      <c r="U15" s="36"/>
      <c r="V15" s="36"/>
      <c r="W15" s="36"/>
      <c r="X15" s="15"/>
      <c r="Y15" s="15"/>
      <c r="Z15" s="15"/>
      <c r="AA15" s="15"/>
      <c r="AB15" s="32"/>
      <c r="AC15" s="40"/>
    </row>
    <row r="16" spans="4:28" ht="15.75">
      <c r="D16" s="32"/>
      <c r="E16" s="32"/>
      <c r="F16" s="32"/>
      <c r="G16" s="32"/>
      <c r="H16" s="32"/>
      <c r="I16" s="65"/>
      <c r="J16" s="65"/>
      <c r="K16" s="65"/>
      <c r="L16" s="15"/>
      <c r="M16" s="15"/>
      <c r="Q16" s="18"/>
      <c r="R16" s="18"/>
      <c r="S16" s="18"/>
      <c r="T16" s="18"/>
      <c r="U16" s="18"/>
      <c r="V16" s="18"/>
      <c r="W16" s="15"/>
      <c r="X16" s="15"/>
      <c r="Y16" s="15"/>
      <c r="AB16" s="37"/>
    </row>
    <row r="17" spans="4:28" ht="15.75">
      <c r="D17" s="39"/>
      <c r="E17" s="39"/>
      <c r="F17" s="39"/>
      <c r="G17" s="39"/>
      <c r="H17" s="39"/>
      <c r="I17" s="65"/>
      <c r="J17" s="65"/>
      <c r="K17" s="65"/>
      <c r="L17" s="15"/>
      <c r="M17" s="15"/>
      <c r="Q17" s="18"/>
      <c r="R17" s="18"/>
      <c r="S17" s="18"/>
      <c r="T17" s="18"/>
      <c r="U17" s="18"/>
      <c r="V17" s="18"/>
      <c r="W17" s="15"/>
      <c r="X17" s="15"/>
      <c r="Y17" s="15"/>
      <c r="Z17" s="15"/>
      <c r="AA17" s="15"/>
      <c r="AB17" s="40"/>
    </row>
    <row r="18" spans="4:28" ht="18" customHeight="1">
      <c r="D18" s="18"/>
      <c r="E18" s="18"/>
      <c r="F18" s="18"/>
      <c r="G18" s="18"/>
      <c r="H18" s="18"/>
      <c r="I18" s="65"/>
      <c r="J18" s="65"/>
      <c r="K18" s="65"/>
      <c r="L18" s="15"/>
      <c r="M18" s="15"/>
      <c r="Q18" s="36"/>
      <c r="R18" s="36"/>
      <c r="S18" s="36"/>
      <c r="T18" s="36"/>
      <c r="U18" s="36"/>
      <c r="V18" s="36"/>
      <c r="W18" s="15"/>
      <c r="X18" s="15"/>
      <c r="Y18" s="15"/>
      <c r="Z18" s="15"/>
      <c r="AA18" s="15"/>
      <c r="AB18" s="40"/>
    </row>
    <row r="19" spans="4:28" ht="15.75">
      <c r="D19" s="32"/>
      <c r="E19" s="32"/>
      <c r="F19" s="32"/>
      <c r="G19" s="32"/>
      <c r="H19" s="32"/>
      <c r="I19" s="34"/>
      <c r="J19" s="34"/>
      <c r="K19" s="34"/>
      <c r="L19" s="9"/>
      <c r="M19" s="9"/>
      <c r="Q19" s="36"/>
      <c r="R19" s="36"/>
      <c r="S19" s="36"/>
      <c r="T19" s="36"/>
      <c r="U19" s="36"/>
      <c r="V19" s="36"/>
      <c r="W19" s="9"/>
      <c r="X19" s="9"/>
      <c r="Y19" s="9"/>
      <c r="Z19" s="15"/>
      <c r="AA19" s="15"/>
      <c r="AB19" s="37"/>
    </row>
    <row r="20" spans="4:28" ht="15.75">
      <c r="D20" s="7"/>
      <c r="E20" s="7"/>
      <c r="F20" s="7"/>
      <c r="G20" s="7"/>
      <c r="H20" s="7"/>
      <c r="I20" s="8"/>
      <c r="J20" s="8"/>
      <c r="K20" s="8"/>
      <c r="L20" s="9"/>
      <c r="M20" s="9"/>
      <c r="Q20" s="35"/>
      <c r="R20" s="35"/>
      <c r="S20" s="35"/>
      <c r="T20" s="35"/>
      <c r="U20" s="35"/>
      <c r="V20" s="35"/>
      <c r="W20" s="35"/>
      <c r="X20" s="35"/>
      <c r="Y20" s="35"/>
      <c r="Z20" s="15"/>
      <c r="AA20" s="15"/>
      <c r="AB20" s="33"/>
    </row>
    <row r="21" spans="4:28" ht="15.75">
      <c r="D21" s="7"/>
      <c r="E21" s="7"/>
      <c r="F21" s="7"/>
      <c r="G21" s="7"/>
      <c r="H21" s="7"/>
      <c r="I21" s="8"/>
      <c r="J21" s="8"/>
      <c r="K21" s="8"/>
      <c r="L21" s="9"/>
      <c r="M21" s="9"/>
      <c r="V21" s="21"/>
      <c r="W21" s="21"/>
      <c r="X21" s="21"/>
      <c r="Y21" s="21"/>
      <c r="Z21" s="9"/>
      <c r="AA21" s="9"/>
      <c r="AB21" s="35"/>
    </row>
    <row r="22" spans="4:28" ht="15.75">
      <c r="D22" s="7"/>
      <c r="E22" s="7"/>
      <c r="F22" s="7"/>
      <c r="G22" s="7"/>
      <c r="H22" s="7"/>
      <c r="I22" s="8"/>
      <c r="J22" s="8"/>
      <c r="K22" s="8"/>
      <c r="L22" s="9"/>
      <c r="M22" s="9"/>
      <c r="Z22" s="35"/>
      <c r="AA22" s="35"/>
      <c r="AB22" s="21"/>
    </row>
    <row r="23" spans="4:27" ht="15.75">
      <c r="D23" s="7"/>
      <c r="E23" s="7"/>
      <c r="F23" s="7"/>
      <c r="G23" s="7"/>
      <c r="H23" s="7"/>
      <c r="I23" s="8"/>
      <c r="J23" s="8"/>
      <c r="K23" s="8"/>
      <c r="L23" s="9"/>
      <c r="M23" s="9"/>
      <c r="Z23" s="21"/>
      <c r="AA23" s="21"/>
    </row>
    <row r="24" spans="4:13" ht="12.75">
      <c r="D24" s="7"/>
      <c r="E24" s="7"/>
      <c r="F24" s="7"/>
      <c r="G24" s="7"/>
      <c r="H24" s="7"/>
      <c r="I24" s="8"/>
      <c r="J24" s="8"/>
      <c r="K24" s="8"/>
      <c r="L24" s="9"/>
      <c r="M24" s="9"/>
    </row>
    <row r="25" spans="4:13" ht="12.75">
      <c r="D25" s="7"/>
      <c r="E25" s="7"/>
      <c r="F25" s="7"/>
      <c r="G25" s="7"/>
      <c r="H25" s="7"/>
      <c r="I25" s="8"/>
      <c r="J25" s="8"/>
      <c r="K25" s="8"/>
      <c r="L25" s="9"/>
      <c r="M25" s="9"/>
    </row>
    <row r="26" spans="4:28" ht="90">
      <c r="D26" s="7"/>
      <c r="E26" s="7"/>
      <c r="F26" s="7"/>
      <c r="G26" s="7"/>
      <c r="H26" s="7"/>
      <c r="I26" s="8"/>
      <c r="J26" s="8"/>
      <c r="K26" s="8"/>
      <c r="L26" s="9"/>
      <c r="M26" s="9"/>
      <c r="Z26" s="155" t="s">
        <v>88</v>
      </c>
      <c r="AB26" s="204" t="s">
        <v>90</v>
      </c>
    </row>
    <row r="27" spans="4:28" ht="12.75">
      <c r="D27" s="7"/>
      <c r="E27" s="7"/>
      <c r="F27" s="7"/>
      <c r="G27" s="7"/>
      <c r="H27" s="7"/>
      <c r="I27" s="8"/>
      <c r="J27" s="8"/>
      <c r="K27" s="8"/>
      <c r="L27" s="9"/>
      <c r="M27" s="9"/>
      <c r="Z27" s="155"/>
      <c r="AB27" s="204"/>
    </row>
    <row r="28" spans="4:28" ht="12.75">
      <c r="D28" s="7"/>
      <c r="E28" s="7"/>
      <c r="F28" s="7"/>
      <c r="G28" s="7"/>
      <c r="H28" s="7"/>
      <c r="I28" s="8"/>
      <c r="J28" s="8"/>
      <c r="K28" s="8"/>
      <c r="L28" s="9"/>
      <c r="M28" s="9"/>
      <c r="Z28" s="155"/>
      <c r="AB28" s="204"/>
    </row>
    <row r="29" spans="4:28" ht="21">
      <c r="D29" s="7"/>
      <c r="E29" s="7"/>
      <c r="F29" s="7"/>
      <c r="G29" s="7"/>
      <c r="H29" s="7"/>
      <c r="I29" s="8"/>
      <c r="J29" s="8"/>
      <c r="K29" s="8"/>
      <c r="L29" s="9"/>
      <c r="M29" s="9"/>
      <c r="Z29" s="155"/>
      <c r="AA29" s="98" t="s">
        <v>89</v>
      </c>
      <c r="AB29" s="204"/>
    </row>
    <row r="30" spans="5:28" ht="15.75">
      <c r="E30" s="88" t="str">
        <f>IF(X11=3,TRUNC((1/6)*L11),"-")</f>
        <v>-</v>
      </c>
      <c r="F30" s="14" t="s">
        <v>37</v>
      </c>
      <c r="G30" s="4"/>
      <c r="H30" s="88" t="str">
        <f>IF(X11=3,TRUNC((1/3)*L11),"-")</f>
        <v>-</v>
      </c>
      <c r="I30" s="14" t="s">
        <v>37</v>
      </c>
      <c r="J30" s="8"/>
      <c r="K30" s="88" t="str">
        <f>IF(X11=3,TRUNC((1/3)*L11),"-")</f>
        <v>-</v>
      </c>
      <c r="L30" s="14" t="s">
        <v>37</v>
      </c>
      <c r="M30" s="14"/>
      <c r="N30" s="88" t="str">
        <f>IF(X11=3,TRUNC((1/6)*L11),"-")</f>
        <v>-</v>
      </c>
      <c r="O30" s="14" t="s">
        <v>37</v>
      </c>
      <c r="P30" s="14"/>
      <c r="Q30" s="88" t="str">
        <f>IF(X11=2,TRUNC((1/5)*L11),"-")</f>
        <v>-</v>
      </c>
      <c r="R30" s="14" t="s">
        <v>37</v>
      </c>
      <c r="U30" s="88" t="str">
        <f>IF(X11=2,TRUNC((3/5)*L11),"-")</f>
        <v>-</v>
      </c>
      <c r="V30" s="14" t="s">
        <v>37</v>
      </c>
      <c r="X30" s="88" t="str">
        <f>IF(X11=2,TRUNC((1/5)*L11),"-")</f>
        <v>-</v>
      </c>
      <c r="Y30" s="14" t="s">
        <v>37</v>
      </c>
      <c r="Z30" s="155"/>
      <c r="AB30" s="204"/>
    </row>
    <row r="31" spans="5:28" ht="15.75">
      <c r="E31" s="88" t="str">
        <f>IF(X11=3,(((1/6)*L11)-E30)*12,"-")</f>
        <v>-</v>
      </c>
      <c r="F31" s="14" t="s">
        <v>38</v>
      </c>
      <c r="H31" s="88" t="str">
        <f>IF(X11=3,(((1/3)*L11)-H30)*12,"-")</f>
        <v>-</v>
      </c>
      <c r="I31" s="14" t="s">
        <v>38</v>
      </c>
      <c r="J31" s="8"/>
      <c r="K31" s="88" t="str">
        <f>IF(X11=3,(((1/3)*L11)-K30)*12,"-")</f>
        <v>-</v>
      </c>
      <c r="L31" s="14" t="s">
        <v>38</v>
      </c>
      <c r="M31" s="14"/>
      <c r="N31" s="88" t="str">
        <f>IF(X11=3,(((1/6)*L11)-N30)*12,"-")</f>
        <v>-</v>
      </c>
      <c r="O31" s="14" t="s">
        <v>38</v>
      </c>
      <c r="P31" s="14"/>
      <c r="Q31" s="99" t="str">
        <f>IF(X11=2,(((1/5)*L11)-Q30)*12,"-")</f>
        <v>-</v>
      </c>
      <c r="R31" s="14" t="s">
        <v>38</v>
      </c>
      <c r="U31" s="99" t="str">
        <f>IF(X11=2,(((3/5)*L11)-U30)*12,"-")</f>
        <v>-</v>
      </c>
      <c r="V31" s="14" t="s">
        <v>38</v>
      </c>
      <c r="X31" s="99" t="str">
        <f>IF(X11=2,(((1/5)*L11)-X30)*12,"-")</f>
        <v>-</v>
      </c>
      <c r="Y31" s="14" t="s">
        <v>38</v>
      </c>
      <c r="Z31" s="155"/>
      <c r="AB31" s="204"/>
    </row>
    <row r="32" spans="26:28" ht="12.75">
      <c r="Z32" s="155"/>
      <c r="AB32" s="204"/>
    </row>
    <row r="33" ht="12.75"/>
    <row r="34" ht="12.75"/>
    <row r="35" ht="12.75"/>
    <row r="36" ht="12.75"/>
    <row r="37" ht="12.75"/>
    <row r="38" ht="12.75"/>
    <row r="40" spans="4:13" ht="12.75">
      <c r="D40" s="4"/>
      <c r="E40" s="4"/>
      <c r="F40" s="4"/>
      <c r="G40" s="4"/>
      <c r="H40" s="4"/>
      <c r="L40" s="9"/>
      <c r="M40" s="9"/>
    </row>
    <row r="41" spans="4:13" ht="12.75">
      <c r="D41" s="4"/>
      <c r="E41" s="4"/>
      <c r="F41" s="4"/>
      <c r="G41" s="4"/>
      <c r="H41" s="4"/>
      <c r="I41" s="8"/>
      <c r="J41" s="8"/>
      <c r="K41" s="8"/>
      <c r="L41" s="9"/>
      <c r="M41" s="9"/>
    </row>
    <row r="42" spans="4:13" ht="12.75">
      <c r="D42" s="4"/>
      <c r="E42" s="4"/>
      <c r="F42" s="4"/>
      <c r="G42" s="4"/>
      <c r="H42" s="4"/>
      <c r="I42" s="8"/>
      <c r="J42" s="8"/>
      <c r="K42" s="8"/>
      <c r="L42" s="9"/>
      <c r="M42" s="9"/>
    </row>
    <row r="43" spans="4:13" ht="12.75">
      <c r="D43" s="4"/>
      <c r="E43" s="4"/>
      <c r="F43" s="4"/>
      <c r="G43" s="4"/>
      <c r="H43" s="4"/>
      <c r="I43" s="8"/>
      <c r="J43" s="8"/>
      <c r="K43" s="8"/>
      <c r="L43" s="9"/>
      <c r="M43" s="9"/>
    </row>
    <row r="44" spans="4:13" ht="12.75">
      <c r="D44" s="4"/>
      <c r="E44" s="4"/>
      <c r="F44" s="4"/>
      <c r="G44" s="4"/>
      <c r="H44" s="4"/>
      <c r="I44" s="8"/>
      <c r="J44" s="8"/>
      <c r="K44" s="8"/>
      <c r="L44" s="9"/>
      <c r="M44" s="9"/>
    </row>
    <row r="45" spans="4:13" ht="12.75">
      <c r="D45" s="4"/>
      <c r="E45" s="4"/>
      <c r="F45" s="4"/>
      <c r="G45" s="4"/>
      <c r="H45" s="4"/>
      <c r="I45" s="8"/>
      <c r="J45" s="8"/>
      <c r="K45" s="8"/>
      <c r="L45" s="9"/>
      <c r="M45" s="9"/>
    </row>
    <row r="46" spans="4:13" ht="12.75">
      <c r="D46" s="4"/>
      <c r="E46" s="4"/>
      <c r="F46" s="4"/>
      <c r="G46" s="4"/>
      <c r="H46" s="4"/>
      <c r="I46" s="8"/>
      <c r="J46" s="8"/>
      <c r="K46" s="8"/>
      <c r="L46" s="9"/>
      <c r="M46" s="9"/>
    </row>
    <row r="47" spans="4:13" ht="12.75">
      <c r="D47" s="4"/>
      <c r="E47" s="4"/>
      <c r="F47" s="4"/>
      <c r="G47" s="4"/>
      <c r="H47" s="4"/>
      <c r="I47" s="8"/>
      <c r="J47" s="8"/>
      <c r="K47" s="8"/>
      <c r="L47" s="9"/>
      <c r="M47" s="9"/>
    </row>
    <row r="48" spans="4:13" ht="12.75">
      <c r="D48" s="4"/>
      <c r="E48" s="4"/>
      <c r="F48" s="4"/>
      <c r="G48" s="4"/>
      <c r="H48" s="4"/>
      <c r="I48" s="8"/>
      <c r="J48" s="8"/>
      <c r="K48" s="8"/>
      <c r="L48" s="9"/>
      <c r="M48" s="9"/>
    </row>
    <row r="49" spans="4:13" ht="12.75" hidden="1">
      <c r="D49" s="4"/>
      <c r="E49" s="4"/>
      <c r="F49" s="4"/>
      <c r="G49" s="4"/>
      <c r="H49" s="4"/>
      <c r="I49" s="8"/>
      <c r="J49" s="8"/>
      <c r="K49" s="8"/>
      <c r="L49" s="9"/>
      <c r="M49" s="9"/>
    </row>
    <row r="50" spans="4:13" ht="12.75" hidden="1">
      <c r="D50" s="4"/>
      <c r="E50" s="4"/>
      <c r="F50" s="4"/>
      <c r="G50" s="4"/>
      <c r="H50" s="4"/>
      <c r="I50" s="8"/>
      <c r="J50" s="8"/>
      <c r="K50" s="8"/>
      <c r="L50" s="9"/>
      <c r="M50" s="9"/>
    </row>
    <row r="51" spans="4:11" ht="12.75" hidden="1">
      <c r="D51" s="4"/>
      <c r="E51" s="4"/>
      <c r="F51" s="4"/>
      <c r="G51" s="4"/>
      <c r="H51" s="4"/>
      <c r="I51" s="8"/>
      <c r="J51" s="8"/>
      <c r="K51" s="8"/>
    </row>
  </sheetData>
  <sheetProtection sheet="1" objects="1" scenarios="1"/>
  <mergeCells count="22">
    <mergeCell ref="Z11:AA11"/>
    <mergeCell ref="Q13:W13"/>
    <mergeCell ref="Q14:W14"/>
    <mergeCell ref="D2:AA2"/>
    <mergeCell ref="D3:AA3"/>
    <mergeCell ref="D7:I7"/>
    <mergeCell ref="D8:Z8"/>
    <mergeCell ref="D11:H11"/>
    <mergeCell ref="D12:H12"/>
    <mergeCell ref="I11:K11"/>
    <mergeCell ref="I12:K12"/>
    <mergeCell ref="L11:N11"/>
    <mergeCell ref="L12:N12"/>
    <mergeCell ref="X11:Y11"/>
    <mergeCell ref="X12:Y12"/>
    <mergeCell ref="Q11:W11"/>
    <mergeCell ref="Q12:W12"/>
    <mergeCell ref="Z26:Z32"/>
    <mergeCell ref="AB26:AB32"/>
    <mergeCell ref="X13:Y13"/>
    <mergeCell ref="Z12:AA12"/>
    <mergeCell ref="Z13:AA13"/>
  </mergeCells>
  <conditionalFormatting sqref="W17:AB17 AB20 X11:Y11 AC12:AC14">
    <cfRule type="cellIs" priority="1" dxfId="0" operator="equal" stopIfTrue="1">
      <formula>"Error"</formula>
    </cfRule>
  </conditionalFormatting>
  <conditionalFormatting sqref="X14:Y14">
    <cfRule type="cellIs" priority="2" dxfId="0" operator="equal" stopIfTrue="1">
      <formula>"Use 1 ft Increments for Extruded"</formula>
    </cfRule>
  </conditionalFormatting>
  <conditionalFormatting sqref="X13:Y13">
    <cfRule type="cellIs" priority="3" dxfId="1" operator="equal" stopIfTrue="1">
      <formula>0</formula>
    </cfRule>
  </conditionalFormatting>
  <conditionalFormatting sqref="E30:E31 H30:H31 K30:K31 N30:N31 Q30:Q31 U30:U31 X30:X31">
    <cfRule type="cellIs" priority="4" dxfId="2" operator="equal" stopIfTrue="1">
      <formula>"-"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PIERCR1</dc:creator>
  <cp:keywords/>
  <dc:description/>
  <cp:lastModifiedBy>smithk</cp:lastModifiedBy>
  <cp:lastPrinted>2006-11-01T16:35:25Z</cp:lastPrinted>
  <dcterms:created xsi:type="dcterms:W3CDTF">2002-02-01T16:42:11Z</dcterms:created>
  <dcterms:modified xsi:type="dcterms:W3CDTF">2006-12-29T15:31:19Z</dcterms:modified>
  <cp:category/>
  <cp:version/>
  <cp:contentType/>
  <cp:contentStatus/>
</cp:coreProperties>
</file>