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30" windowHeight="81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<sst xmlns="http://schemas.openxmlformats.org/spreadsheetml/2006/main" count="147" uniqueCount="42">
  <si>
    <t>TOTAL NUMBER OF LANES</t>
  </si>
  <si>
    <t>TRUCK PERCENTAGE</t>
  </si>
  <si>
    <t>MONDAY</t>
  </si>
  <si>
    <t>TIME</t>
  </si>
  <si>
    <t>AM</t>
  </si>
  <si>
    <t>PM</t>
  </si>
  <si>
    <t>DEMAND</t>
  </si>
  <si>
    <t>CAPACITY</t>
  </si>
  <si>
    <t>QUEUE LENGTH</t>
  </si>
  <si>
    <t>DELAY</t>
  </si>
  <si>
    <t>BASE CAPACITY PER LANE (WZ)</t>
  </si>
  <si>
    <t>WEDNESDAY</t>
  </si>
  <si>
    <t>THURSDAY</t>
  </si>
  <si>
    <t>FRIDAY</t>
  </si>
  <si>
    <t>SATURDAY</t>
  </si>
  <si>
    <t>SUNDAY</t>
  </si>
  <si>
    <t>TUESDAY</t>
  </si>
  <si>
    <t>QUEUED VEHICLES</t>
  </si>
  <si>
    <t>TOTAL ARRIVALS</t>
  </si>
  <si>
    <t xml:space="preserve">TOTAL CAPACITY OF WORKZONE  </t>
  </si>
  <si>
    <t>TOTAL DEPARTURES</t>
  </si>
  <si>
    <t>NUMBER OF LANES OPEN</t>
  </si>
  <si>
    <t>(The capacity value is consistent with MoDOT's recommended value for the chosen lane configuration)</t>
  </si>
  <si>
    <t>MAX DELAY</t>
  </si>
  <si>
    <t>AVE DELAY</t>
  </si>
  <si>
    <t>Minutes</t>
  </si>
  <si>
    <t>VEH. LEN.</t>
  </si>
  <si>
    <t>CARS</t>
  </si>
  <si>
    <t>USER COST</t>
  </si>
  <si>
    <t xml:space="preserve">TRUCKS </t>
  </si>
  <si>
    <t>COST ($)</t>
  </si>
  <si>
    <t>Count</t>
  </si>
  <si>
    <t>Short</t>
  </si>
  <si>
    <t xml:space="preserve">count </t>
  </si>
  <si>
    <t>short</t>
  </si>
  <si>
    <t>count</t>
  </si>
  <si>
    <t>Start Time</t>
  </si>
  <si>
    <t>Duration of closure</t>
  </si>
  <si>
    <t>OPEN LANE CAPACITY</t>
  </si>
  <si>
    <t>MAX QUEUE LENGTH</t>
  </si>
  <si>
    <t>MoDOT WORK ZONE IMPACT ANALYSIS SPREADSHEET</t>
  </si>
  <si>
    <t>Developed by University of Missouri - Columbia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</si>
</sst>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00000"/>
    <numFmt numFmtId="168" formatCode="[$-F400]h:mm:ss\ AM/PM"/>
    <numFmt numFmtId="169" formatCode="h:mm;@"/>
    <numFmt numFmtId="170" formatCode="[$-409]h:mm:ss\ AM/PM;@"/>
    <numFmt numFmtId="171" formatCode="m/d/yy\ h:mm;@"/>
    <numFmt numFmtId="172" formatCode="[$-409]h:mm\ AM/PM;@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24"/>
      <color indexed="60"/>
      <name val="Arial"/>
      <family val="2"/>
    </font>
    <font>
      <b/>
      <i/>
      <sz val="10"/>
      <name val="Arial"/>
      <family val="2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14" borderId="0" xfId="0" applyFont="1" applyFill="1" applyAlignment="1">
      <alignment/>
    </xf>
    <xf numFmtId="0" fontId="0" fillId="14" borderId="0" xfId="0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14" borderId="0" xfId="0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1" fillId="0" borderId="11" xfId="0" applyNumberFormat="1" applyFont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8" fontId="1" fillId="0" borderId="0" xfId="0" applyNumberFormat="1" applyFont="1" applyAlignment="1">
      <alignment/>
    </xf>
    <xf numFmtId="0" fontId="23" fillId="0" borderId="0" xfId="0" applyNumberFormat="1" applyFont="1" applyAlignment="1" applyProtection="1">
      <alignment/>
      <protection/>
    </xf>
    <xf numFmtId="0" fontId="22" fillId="0" borderId="0" xfId="0" applyFont="1" applyAlignment="1">
      <alignment wrapText="1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/>
    </xf>
    <xf numFmtId="1" fontId="1" fillId="14" borderId="12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3375"/>
          <c:w val="0.898"/>
          <c:h val="0.9397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Main!$J$15:$J$38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Main!$J$43:$J$66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Main!$J$71:$J$94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Main!$J$99:$J$122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Main!$J$126:$J$149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Main!$J$154:$J$177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Main!$J$182:$J$205</c:f>
              <c:numCache/>
            </c:numRef>
          </c:val>
          <c:smooth val="0"/>
        </c:ser>
        <c:marker val="1"/>
        <c:axId val="35113124"/>
        <c:axId val="47582661"/>
      </c:line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661"/>
        <c:crosses val="autoZero"/>
        <c:auto val="1"/>
        <c:lblOffset val="100"/>
        <c:tickLblSkip val="2"/>
        <c:noMultiLvlLbl val="0"/>
      </c:cat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DELAY (MIN)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2495"/>
          <c:w val="0.1285"/>
          <c:h val="0.3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3825"/>
          <c:w val="0.8805"/>
          <c:h val="0.93475"/>
        </c:manualLayout>
      </c:layout>
      <c:lineChart>
        <c:grouping val="standard"/>
        <c:varyColors val="0"/>
        <c:ser>
          <c:idx val="0"/>
          <c:order val="0"/>
          <c:tx>
            <c:v>MON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Main!$I$15:$I$38</c:f>
              <c:numCache/>
            </c:numRef>
          </c:val>
          <c:smooth val="0"/>
        </c:ser>
        <c:ser>
          <c:idx val="1"/>
          <c:order val="1"/>
          <c:tx>
            <c:v>TUE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Main!$I$43:$I$66</c:f>
              <c:numCache/>
            </c:numRef>
          </c:val>
          <c:smooth val="0"/>
        </c:ser>
        <c:ser>
          <c:idx val="2"/>
          <c:order val="2"/>
          <c:tx>
            <c:v>WED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Main!$I$71:$I$94</c:f>
              <c:numCache/>
            </c:numRef>
          </c:val>
          <c:smooth val="0"/>
        </c:ser>
        <c:ser>
          <c:idx val="3"/>
          <c:order val="3"/>
          <c:tx>
            <c:v>THU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Main!$I$99:$I$122</c:f>
              <c:numCache/>
            </c:numRef>
          </c:val>
          <c:smooth val="0"/>
        </c:ser>
        <c:ser>
          <c:idx val="4"/>
          <c:order val="4"/>
          <c:tx>
            <c:v>FRI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Main!$I$126:$I$149</c:f>
              <c:numCache/>
            </c:numRef>
          </c:val>
          <c:smooth val="0"/>
        </c:ser>
        <c:ser>
          <c:idx val="5"/>
          <c:order val="5"/>
          <c:tx>
            <c:v>SAT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Main!$I$154:$I$177</c:f>
              <c:numCache/>
            </c:numRef>
          </c:val>
          <c:smooth val="0"/>
        </c:ser>
        <c:ser>
          <c:idx val="6"/>
          <c:order val="6"/>
          <c:tx>
            <c:v>SUN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Main!$I$182:$I$205</c:f>
              <c:numCache/>
            </c:numRef>
          </c:val>
          <c:smooth val="0"/>
        </c:ser>
        <c:marker val="1"/>
        <c:axId val="25590766"/>
        <c:axId val="28990303"/>
      </c:lineChart>
      <c:cat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0303"/>
        <c:crosses val="autoZero"/>
        <c:auto val="1"/>
        <c:lblOffset val="100"/>
        <c:tickLblSkip val="2"/>
        <c:noMultiLvlLbl val="0"/>
      </c:catAx>
      <c:valAx>
        <c:axId val="28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QUEUE LENGTH (MILES)</a:t>
                </a:r>
              </a:p>
            </c:rich>
          </c:tx>
          <c:layout>
            <c:manualLayout>
              <c:xMode val="factor"/>
              <c:yMode val="factor"/>
              <c:x val="0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22375"/>
          <c:w val="0.1185"/>
          <c:h val="0.3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40</xdr:row>
      <xdr:rowOff>76200</xdr:rowOff>
    </xdr:from>
    <xdr:to>
      <xdr:col>23</xdr:col>
      <xdr:colOff>552450</xdr:colOff>
      <xdr:row>68</xdr:row>
      <xdr:rowOff>228600</xdr:rowOff>
    </xdr:to>
    <xdr:graphicFrame>
      <xdr:nvGraphicFramePr>
        <xdr:cNvPr id="1" name="Chart 5"/>
        <xdr:cNvGraphicFramePr/>
      </xdr:nvGraphicFramePr>
      <xdr:xfrm>
        <a:off x="10058400" y="6953250"/>
        <a:ext cx="6391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10</xdr:row>
      <xdr:rowOff>142875</xdr:rowOff>
    </xdr:from>
    <xdr:to>
      <xdr:col>23</xdr:col>
      <xdr:colOff>361950</xdr:colOff>
      <xdr:row>38</xdr:row>
      <xdr:rowOff>38100</xdr:rowOff>
    </xdr:to>
    <xdr:graphicFrame>
      <xdr:nvGraphicFramePr>
        <xdr:cNvPr id="2" name="Chart 6"/>
        <xdr:cNvGraphicFramePr/>
      </xdr:nvGraphicFramePr>
      <xdr:xfrm>
        <a:off x="9820275" y="1990725"/>
        <a:ext cx="64389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="91" zoomScaleNormal="91" zoomScalePageLayoutView="0" workbookViewId="0" topLeftCell="B1">
      <selection activeCell="F4" sqref="F4"/>
    </sheetView>
  </sheetViews>
  <sheetFormatPr defaultColWidth="9.140625" defaultRowHeight="12.75"/>
  <cols>
    <col min="1" max="1" width="12.7109375" style="0" bestFit="1" customWidth="1"/>
    <col min="2" max="2" width="5.7109375" style="0" customWidth="1"/>
    <col min="5" max="5" width="12.28125" style="0" customWidth="1"/>
    <col min="6" max="6" width="10.140625" style="0" customWidth="1"/>
    <col min="7" max="7" width="13.140625" style="0" customWidth="1"/>
    <col min="8" max="8" width="11.00390625" style="0" customWidth="1"/>
    <col min="9" max="9" width="8.57421875" style="0" customWidth="1"/>
    <col min="11" max="11" width="11.7109375" style="0" bestFit="1" customWidth="1"/>
    <col min="12" max="12" width="20.28125" style="24" bestFit="1" customWidth="1"/>
    <col min="13" max="13" width="14.00390625" style="0" bestFit="1" customWidth="1"/>
  </cols>
  <sheetData>
    <row r="1" spans="2:14" ht="30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3:14" ht="12.75">
      <c r="C3" s="4" t="s">
        <v>0</v>
      </c>
      <c r="D3" s="4"/>
      <c r="E3" s="4"/>
      <c r="F3" s="10">
        <v>2</v>
      </c>
      <c r="G3" s="4" t="s">
        <v>21</v>
      </c>
      <c r="H3" s="5"/>
      <c r="I3" s="10">
        <v>1</v>
      </c>
      <c r="K3" s="45"/>
      <c r="N3" s="48" t="s">
        <v>41</v>
      </c>
    </row>
    <row r="4" spans="3:13" ht="12.75">
      <c r="C4" s="4" t="s">
        <v>1</v>
      </c>
      <c r="D4" s="4"/>
      <c r="E4" s="4"/>
      <c r="F4" s="10">
        <v>0</v>
      </c>
      <c r="G4" s="4" t="s">
        <v>38</v>
      </c>
      <c r="H4" s="4"/>
      <c r="I4" s="10">
        <v>1600</v>
      </c>
      <c r="J4" s="43"/>
      <c r="K4" s="42">
        <f>$I$4*$F$3</f>
        <v>3200</v>
      </c>
      <c r="L4" s="27" t="s">
        <v>26</v>
      </c>
      <c r="M4" s="26">
        <f>(25*(100-F4)/100)+(50*F4/100)</f>
        <v>25</v>
      </c>
    </row>
    <row r="5" spans="3:11" ht="12.75">
      <c r="C5" s="1"/>
      <c r="D5" s="1"/>
      <c r="E5" s="1"/>
      <c r="F5" s="1"/>
      <c r="H5" s="44"/>
      <c r="I5" s="44"/>
      <c r="J5" s="44"/>
      <c r="K5" s="44"/>
    </row>
    <row r="6" spans="3:11" ht="12.75">
      <c r="C6" s="1" t="s">
        <v>19</v>
      </c>
      <c r="D6" s="1"/>
      <c r="E6" s="1"/>
      <c r="F6" s="1">
        <f>I3*H6</f>
        <v>1240</v>
      </c>
      <c r="G6" s="6" t="s">
        <v>10</v>
      </c>
      <c r="H6" s="42">
        <f>IF(AND(F3=3,I3=1),960,IF(AND(F3=2,I3=1),1240,IF(AND(F3=5,I3=2),1320,IF(AND(F3=4,I3=2),1420,IF(AND(F3=3,I3=2),1430,IF(AND(F3=4,I3=3),1480," Incorrect value "))))))</f>
        <v>1240</v>
      </c>
      <c r="I6" s="44"/>
      <c r="J6" s="44"/>
      <c r="K6" s="44"/>
    </row>
    <row r="7" ht="12.75">
      <c r="C7" s="1" t="s">
        <v>22</v>
      </c>
    </row>
    <row r="9" spans="3:13" ht="12.75">
      <c r="C9" s="1" t="s">
        <v>28</v>
      </c>
      <c r="D9" s="1"/>
      <c r="E9" s="1" t="s">
        <v>29</v>
      </c>
      <c r="F9" s="25">
        <v>22.7</v>
      </c>
      <c r="L9" s="7" t="s">
        <v>36</v>
      </c>
      <c r="M9" s="40">
        <v>6</v>
      </c>
    </row>
    <row r="10" spans="5:13" ht="13.5" customHeight="1">
      <c r="E10" s="1" t="s">
        <v>27</v>
      </c>
      <c r="F10" s="25">
        <v>10.3</v>
      </c>
      <c r="L10" s="7" t="s">
        <v>37</v>
      </c>
      <c r="M10" s="41">
        <v>12</v>
      </c>
    </row>
    <row r="11" spans="12:13" ht="12.75">
      <c r="L11" s="32" t="s">
        <v>31</v>
      </c>
      <c r="M11" s="33">
        <f>COUNT(A15:A38)</f>
        <v>24</v>
      </c>
    </row>
    <row r="12" spans="12:13" ht="12.75">
      <c r="L12" s="32" t="s">
        <v>32</v>
      </c>
      <c r="M12" s="34">
        <f>M9+M10-M11</f>
        <v>-6</v>
      </c>
    </row>
    <row r="13" spans="1:10" ht="25.5" customHeight="1">
      <c r="A13" s="11" t="s">
        <v>2</v>
      </c>
      <c r="B13" s="12"/>
      <c r="C13" s="13" t="s">
        <v>3</v>
      </c>
      <c r="D13" s="13" t="s">
        <v>6</v>
      </c>
      <c r="E13" s="13" t="s">
        <v>7</v>
      </c>
      <c r="F13" s="14" t="s">
        <v>18</v>
      </c>
      <c r="G13" s="14" t="s">
        <v>20</v>
      </c>
      <c r="H13" s="14" t="s">
        <v>17</v>
      </c>
      <c r="I13" s="14" t="s">
        <v>8</v>
      </c>
      <c r="J13" s="14" t="s">
        <v>9</v>
      </c>
    </row>
    <row r="14" spans="1:10" ht="12.75">
      <c r="A14" s="2"/>
      <c r="B14" s="2"/>
      <c r="C14" s="15"/>
      <c r="D14" s="15"/>
      <c r="E14" s="15"/>
      <c r="F14" s="15"/>
      <c r="G14" s="15"/>
      <c r="H14" s="15"/>
      <c r="I14" s="15"/>
      <c r="J14" s="15"/>
    </row>
    <row r="15" spans="1:14" ht="12.75">
      <c r="A15" s="37">
        <v>0</v>
      </c>
      <c r="B15" s="16" t="s">
        <v>4</v>
      </c>
      <c r="C15" s="17">
        <v>0</v>
      </c>
      <c r="D15" s="9">
        <v>350</v>
      </c>
      <c r="E15" s="15">
        <f>IF($M$12-A16&gt;=0,$F$6,IF(AND(A15&gt;=$M$9,A15&lt;$M$9+$M$10),$F$6,$K$4))</f>
        <v>3200</v>
      </c>
      <c r="F15" s="15">
        <f>D15</f>
        <v>350</v>
      </c>
      <c r="G15" s="15">
        <f>MIN(D15,E15)</f>
        <v>350</v>
      </c>
      <c r="H15" s="15">
        <f>F15-D15</f>
        <v>0</v>
      </c>
      <c r="I15" s="18">
        <f>H15*M4/(5280*$F$3)</f>
        <v>0</v>
      </c>
      <c r="J15" s="18">
        <f>60*H15/E15</f>
        <v>0</v>
      </c>
      <c r="K15" s="30">
        <f>((H15*J15)*$F$4*$F$9/(100*60))+((H15*J15)*(100-$F$4)*$F$10/(100*60))</f>
        <v>0</v>
      </c>
      <c r="N15" s="3"/>
    </row>
    <row r="16" spans="1:14" ht="12.75">
      <c r="A16" s="37">
        <v>1</v>
      </c>
      <c r="B16" s="2"/>
      <c r="C16" s="17">
        <v>0.0416666666666667</v>
      </c>
      <c r="D16" s="9">
        <v>335</v>
      </c>
      <c r="E16" s="15">
        <f aca="true" t="shared" si="0" ref="E16:E38">IF($M$12-A17&gt;=0,$F$6,IF(AND(A16&gt;=$M$9,A16&lt;$M$9+$M$10),$F$6,$K$4))</f>
        <v>3200</v>
      </c>
      <c r="F16" s="15">
        <f>F15+D16</f>
        <v>685</v>
      </c>
      <c r="G16" s="15">
        <f>IF((D16&lt;E16),IF((E16-D16)&gt;H15,H15+D16+G15,E16+G15),(E16+G15))</f>
        <v>685</v>
      </c>
      <c r="H16" s="15">
        <f>IF((D16&lt;E16),IF((E16-D16)&gt;H15,0,H15-(E16-D16)),(H15+(D16-E16)))</f>
        <v>0</v>
      </c>
      <c r="I16" s="18">
        <f>H16*M4/(5280*$F$3)</f>
        <v>0</v>
      </c>
      <c r="J16" s="18">
        <f aca="true" t="shared" si="1" ref="J16:J38">60*H16/E16</f>
        <v>0</v>
      </c>
      <c r="K16" s="30">
        <f aca="true" t="shared" si="2" ref="K16:K38">((H16*J16)*$F$4*$F$9/(100*60))+((H16*J16)*(100-$F$4)*$F$10/(100*60))</f>
        <v>0</v>
      </c>
      <c r="N16" s="3"/>
    </row>
    <row r="17" spans="1:14" ht="12.75">
      <c r="A17" s="36">
        <v>2</v>
      </c>
      <c r="B17" s="2"/>
      <c r="C17" s="17">
        <v>0.0833333333333333</v>
      </c>
      <c r="D17" s="9">
        <v>279</v>
      </c>
      <c r="E17" s="15">
        <f t="shared" si="0"/>
        <v>3200</v>
      </c>
      <c r="F17" s="15">
        <f aca="true" t="shared" si="3" ref="F17:F38">F16+D17</f>
        <v>964</v>
      </c>
      <c r="G17" s="15">
        <f>IF((D17&lt;E17),IF((E17-D17)&gt;H16,H16+D17+G16,E17+G16),(E17+G16))</f>
        <v>964</v>
      </c>
      <c r="H17" s="15">
        <f aca="true" t="shared" si="4" ref="H17:H38">IF((D17&lt;E17),IF((E17-D17)&gt;H16,0,H16-(E17-D17)),(H16+(D17-E17)))</f>
        <v>0</v>
      </c>
      <c r="I17" s="18">
        <f>H17*M4/(5280*$F$3)</f>
        <v>0</v>
      </c>
      <c r="J17" s="18">
        <f t="shared" si="1"/>
        <v>0</v>
      </c>
      <c r="K17" s="30">
        <f t="shared" si="2"/>
        <v>0</v>
      </c>
      <c r="N17" s="3"/>
    </row>
    <row r="18" spans="1:14" ht="12.75">
      <c r="A18" s="38">
        <v>3</v>
      </c>
      <c r="B18" s="2"/>
      <c r="C18" s="17">
        <v>0.125</v>
      </c>
      <c r="D18" s="9">
        <v>281</v>
      </c>
      <c r="E18" s="15">
        <f t="shared" si="0"/>
        <v>3200</v>
      </c>
      <c r="F18" s="15">
        <f t="shared" si="3"/>
        <v>1245</v>
      </c>
      <c r="G18" s="15">
        <f aca="true" t="shared" si="5" ref="G18:G38">IF((D18&lt;E18),IF((E18-D18)&gt;H17,H17+D18+G17,E18+G17),(E18+G17))</f>
        <v>1245</v>
      </c>
      <c r="H18" s="15">
        <f t="shared" si="4"/>
        <v>0</v>
      </c>
      <c r="I18" s="18">
        <f>H18*M4/(5280*$F$3)</f>
        <v>0</v>
      </c>
      <c r="J18" s="18">
        <f t="shared" si="1"/>
        <v>0</v>
      </c>
      <c r="K18" s="30">
        <f t="shared" si="2"/>
        <v>0</v>
      </c>
      <c r="M18" s="1" t="s">
        <v>25</v>
      </c>
      <c r="N18" s="3"/>
    </row>
    <row r="19" spans="1:14" ht="12.75">
      <c r="A19" s="38">
        <v>4</v>
      </c>
      <c r="B19" s="2"/>
      <c r="C19" s="17">
        <v>0.166666666666667</v>
      </c>
      <c r="D19" s="9">
        <v>333</v>
      </c>
      <c r="E19" s="15">
        <f t="shared" si="0"/>
        <v>3200</v>
      </c>
      <c r="F19" s="15">
        <f t="shared" si="3"/>
        <v>1578</v>
      </c>
      <c r="G19" s="15">
        <f t="shared" si="5"/>
        <v>1578</v>
      </c>
      <c r="H19" s="15">
        <f t="shared" si="4"/>
        <v>0</v>
      </c>
      <c r="I19" s="18">
        <f>H19*M4/(5280*$F$3)</f>
        <v>0</v>
      </c>
      <c r="J19" s="18">
        <f t="shared" si="1"/>
        <v>0</v>
      </c>
      <c r="K19" s="30">
        <f t="shared" si="2"/>
        <v>0</v>
      </c>
      <c r="L19" s="7" t="s">
        <v>23</v>
      </c>
      <c r="M19" s="3">
        <f>MAX(J15:J38)</f>
        <v>15.435483870967742</v>
      </c>
      <c r="N19" s="3"/>
    </row>
    <row r="20" spans="1:14" ht="12.75">
      <c r="A20" s="38">
        <v>5</v>
      </c>
      <c r="B20" s="2"/>
      <c r="C20" s="17">
        <v>0.208333333333333</v>
      </c>
      <c r="D20" s="9">
        <v>428</v>
      </c>
      <c r="E20" s="15">
        <f t="shared" si="0"/>
        <v>3200</v>
      </c>
      <c r="F20" s="15">
        <f t="shared" si="3"/>
        <v>2006</v>
      </c>
      <c r="G20" s="15">
        <f t="shared" si="5"/>
        <v>2006</v>
      </c>
      <c r="H20" s="15">
        <f t="shared" si="4"/>
        <v>0</v>
      </c>
      <c r="I20" s="18">
        <f>H20*M4/(5280*$F$3)</f>
        <v>0</v>
      </c>
      <c r="J20" s="18">
        <f t="shared" si="1"/>
        <v>0</v>
      </c>
      <c r="K20" s="30">
        <f t="shared" si="2"/>
        <v>0</v>
      </c>
      <c r="N20" s="3"/>
    </row>
    <row r="21" spans="1:14" ht="12.75">
      <c r="A21" s="38">
        <v>6</v>
      </c>
      <c r="B21" s="2"/>
      <c r="C21" s="17">
        <v>0.25</v>
      </c>
      <c r="D21" s="9">
        <v>685</v>
      </c>
      <c r="E21" s="15">
        <f t="shared" si="0"/>
        <v>1240</v>
      </c>
      <c r="F21" s="15">
        <f t="shared" si="3"/>
        <v>2691</v>
      </c>
      <c r="G21" s="15">
        <f t="shared" si="5"/>
        <v>2691</v>
      </c>
      <c r="H21" s="15">
        <f t="shared" si="4"/>
        <v>0</v>
      </c>
      <c r="I21" s="18">
        <f>H21*M4/(5280*$F$3)</f>
        <v>0</v>
      </c>
      <c r="J21" s="18">
        <f>60*H21/E21</f>
        <v>0</v>
      </c>
      <c r="K21" s="30">
        <f t="shared" si="2"/>
        <v>0</v>
      </c>
      <c r="L21" s="7" t="s">
        <v>24</v>
      </c>
      <c r="M21" s="3">
        <f>(SUM(H15:H38)/F38)*60</f>
        <v>2.2812162370736226</v>
      </c>
      <c r="N21" s="3"/>
    </row>
    <row r="22" spans="1:14" ht="12.75">
      <c r="A22" s="38">
        <v>7</v>
      </c>
      <c r="B22" s="2"/>
      <c r="C22" s="17">
        <v>0.291666666666667</v>
      </c>
      <c r="D22" s="9">
        <v>808</v>
      </c>
      <c r="E22" s="15">
        <f t="shared" si="0"/>
        <v>1240</v>
      </c>
      <c r="F22" s="15">
        <f t="shared" si="3"/>
        <v>3499</v>
      </c>
      <c r="G22" s="15">
        <f t="shared" si="5"/>
        <v>3499</v>
      </c>
      <c r="H22" s="15">
        <f t="shared" si="4"/>
        <v>0</v>
      </c>
      <c r="I22" s="18">
        <f>H22*M4/(5280*$F$3)</f>
        <v>0</v>
      </c>
      <c r="J22" s="18">
        <f t="shared" si="1"/>
        <v>0</v>
      </c>
      <c r="K22" s="30">
        <f t="shared" si="2"/>
        <v>0</v>
      </c>
      <c r="N22" s="3"/>
    </row>
    <row r="23" spans="1:14" ht="12.75">
      <c r="A23" s="38">
        <v>8</v>
      </c>
      <c r="B23" s="2"/>
      <c r="C23" s="17">
        <v>0.333333333333333</v>
      </c>
      <c r="D23" s="9">
        <v>956</v>
      </c>
      <c r="E23" s="15">
        <f t="shared" si="0"/>
        <v>1240</v>
      </c>
      <c r="F23" s="15">
        <f t="shared" si="3"/>
        <v>4455</v>
      </c>
      <c r="G23" s="15">
        <f t="shared" si="5"/>
        <v>4455</v>
      </c>
      <c r="H23" s="15">
        <f t="shared" si="4"/>
        <v>0</v>
      </c>
      <c r="I23" s="18">
        <f>H23*M4/(5280*$F$3)</f>
        <v>0</v>
      </c>
      <c r="J23" s="18">
        <f t="shared" si="1"/>
        <v>0</v>
      </c>
      <c r="K23" s="30">
        <f t="shared" si="2"/>
        <v>0</v>
      </c>
      <c r="N23" s="3"/>
    </row>
    <row r="24" spans="1:14" ht="12.75">
      <c r="A24" s="38">
        <v>9</v>
      </c>
      <c r="B24" s="2"/>
      <c r="C24" s="17">
        <v>0.375</v>
      </c>
      <c r="D24" s="9">
        <v>1072</v>
      </c>
      <c r="E24" s="15">
        <f t="shared" si="0"/>
        <v>1240</v>
      </c>
      <c r="F24" s="15">
        <f t="shared" si="3"/>
        <v>5527</v>
      </c>
      <c r="G24" s="15">
        <f t="shared" si="5"/>
        <v>5527</v>
      </c>
      <c r="H24" s="15">
        <f t="shared" si="4"/>
        <v>0</v>
      </c>
      <c r="I24" s="18">
        <f>H24*M4/(5280*$F$3)</f>
        <v>0</v>
      </c>
      <c r="J24" s="18">
        <f t="shared" si="1"/>
        <v>0</v>
      </c>
      <c r="K24" s="30">
        <f t="shared" si="2"/>
        <v>0</v>
      </c>
      <c r="L24" s="7" t="s">
        <v>30</v>
      </c>
      <c r="M24" s="28">
        <f>K39</f>
        <v>1684.224435483871</v>
      </c>
      <c r="N24" s="3"/>
    </row>
    <row r="25" spans="1:14" ht="12.75">
      <c r="A25" s="38">
        <v>10</v>
      </c>
      <c r="B25" s="2"/>
      <c r="C25" s="17">
        <v>0.416666666666667</v>
      </c>
      <c r="D25" s="9">
        <v>1091</v>
      </c>
      <c r="E25" s="15">
        <f t="shared" si="0"/>
        <v>1240</v>
      </c>
      <c r="F25" s="15">
        <f t="shared" si="3"/>
        <v>6618</v>
      </c>
      <c r="G25" s="15">
        <f t="shared" si="5"/>
        <v>6618</v>
      </c>
      <c r="H25" s="15">
        <f t="shared" si="4"/>
        <v>0</v>
      </c>
      <c r="I25" s="18">
        <f>H25*M4/(5280*$F$3)</f>
        <v>0</v>
      </c>
      <c r="J25" s="18">
        <f t="shared" si="1"/>
        <v>0</v>
      </c>
      <c r="K25" s="30">
        <f t="shared" si="2"/>
        <v>0</v>
      </c>
      <c r="N25" s="3"/>
    </row>
    <row r="26" spans="1:14" ht="12.75">
      <c r="A26" s="38">
        <v>11</v>
      </c>
      <c r="B26" s="2"/>
      <c r="C26" s="17">
        <v>0.458333333333333</v>
      </c>
      <c r="D26" s="9">
        <v>1064</v>
      </c>
      <c r="E26" s="15">
        <f t="shared" si="0"/>
        <v>1240</v>
      </c>
      <c r="F26" s="15">
        <f t="shared" si="3"/>
        <v>7682</v>
      </c>
      <c r="G26" s="15">
        <f t="shared" si="5"/>
        <v>7682</v>
      </c>
      <c r="H26" s="15">
        <f t="shared" si="4"/>
        <v>0</v>
      </c>
      <c r="I26" s="18">
        <f>H26*M4/(5280*$F$3)</f>
        <v>0</v>
      </c>
      <c r="J26" s="18">
        <f t="shared" si="1"/>
        <v>0</v>
      </c>
      <c r="K26" s="30">
        <f t="shared" si="2"/>
        <v>0</v>
      </c>
      <c r="L26" s="7" t="s">
        <v>39</v>
      </c>
      <c r="M26" s="3">
        <f>I39</f>
        <v>0.7552083333333334</v>
      </c>
      <c r="N26" s="3"/>
    </row>
    <row r="27" spans="1:14" ht="12.75">
      <c r="A27" s="38">
        <v>12</v>
      </c>
      <c r="B27" s="16" t="s">
        <v>5</v>
      </c>
      <c r="C27" s="17">
        <v>0.5</v>
      </c>
      <c r="D27" s="9">
        <v>1074</v>
      </c>
      <c r="E27" s="15">
        <f t="shared" si="0"/>
        <v>1240</v>
      </c>
      <c r="F27" s="15">
        <f t="shared" si="3"/>
        <v>8756</v>
      </c>
      <c r="G27" s="15">
        <f t="shared" si="5"/>
        <v>8756</v>
      </c>
      <c r="H27" s="15">
        <f t="shared" si="4"/>
        <v>0</v>
      </c>
      <c r="I27" s="18">
        <f>H27*M4/(5280*$F$3)</f>
        <v>0</v>
      </c>
      <c r="J27" s="18">
        <f t="shared" si="1"/>
        <v>0</v>
      </c>
      <c r="K27" s="30">
        <f t="shared" si="2"/>
        <v>0</v>
      </c>
      <c r="L27" s="7"/>
      <c r="M27" s="3"/>
      <c r="N27" s="3"/>
    </row>
    <row r="28" spans="1:14" ht="12.75">
      <c r="A28" s="38">
        <v>13</v>
      </c>
      <c r="B28" s="2"/>
      <c r="C28" s="17">
        <v>0.541666666666667</v>
      </c>
      <c r="D28" s="9">
        <v>968</v>
      </c>
      <c r="E28" s="15">
        <f t="shared" si="0"/>
        <v>1240</v>
      </c>
      <c r="F28" s="15">
        <f t="shared" si="3"/>
        <v>9724</v>
      </c>
      <c r="G28" s="15">
        <f t="shared" si="5"/>
        <v>9724</v>
      </c>
      <c r="H28" s="15">
        <f t="shared" si="4"/>
        <v>0</v>
      </c>
      <c r="I28" s="18">
        <f>H28*M4/(5280*$F$3)</f>
        <v>0</v>
      </c>
      <c r="J28" s="18">
        <f t="shared" si="1"/>
        <v>0</v>
      </c>
      <c r="K28" s="30">
        <f t="shared" si="2"/>
        <v>0</v>
      </c>
      <c r="L28" s="7"/>
      <c r="N28" s="3"/>
    </row>
    <row r="29" spans="1:14" ht="12.75">
      <c r="A29" s="38">
        <v>14</v>
      </c>
      <c r="B29" s="2"/>
      <c r="C29" s="17">
        <v>0.583333333333333</v>
      </c>
      <c r="D29" s="9">
        <v>1234</v>
      </c>
      <c r="E29" s="15">
        <f t="shared" si="0"/>
        <v>1240</v>
      </c>
      <c r="F29" s="15">
        <f t="shared" si="3"/>
        <v>10958</v>
      </c>
      <c r="G29" s="15">
        <f t="shared" si="5"/>
        <v>10958</v>
      </c>
      <c r="H29" s="15">
        <f t="shared" si="4"/>
        <v>0</v>
      </c>
      <c r="I29" s="18">
        <f>H29*M4/(5280*$F$3)</f>
        <v>0</v>
      </c>
      <c r="J29" s="18">
        <f t="shared" si="1"/>
        <v>0</v>
      </c>
      <c r="K29" s="30">
        <f t="shared" si="2"/>
        <v>0</v>
      </c>
      <c r="N29" s="3"/>
    </row>
    <row r="30" spans="1:14" ht="12.75">
      <c r="A30" s="38">
        <v>15</v>
      </c>
      <c r="B30" s="2"/>
      <c r="C30" s="17">
        <v>0.625</v>
      </c>
      <c r="D30" s="9">
        <v>1370</v>
      </c>
      <c r="E30" s="15">
        <f t="shared" si="0"/>
        <v>1240</v>
      </c>
      <c r="F30" s="15">
        <f t="shared" si="3"/>
        <v>12328</v>
      </c>
      <c r="G30" s="15">
        <f t="shared" si="5"/>
        <v>12198</v>
      </c>
      <c r="H30" s="15">
        <f t="shared" si="4"/>
        <v>130</v>
      </c>
      <c r="I30" s="18">
        <f>H30*M4/(5280*$F$3)</f>
        <v>0.3077651515151515</v>
      </c>
      <c r="J30" s="18">
        <f t="shared" si="1"/>
        <v>6.290322580645161</v>
      </c>
      <c r="K30" s="30">
        <f t="shared" si="2"/>
        <v>140.3790322580645</v>
      </c>
      <c r="N30" s="3"/>
    </row>
    <row r="31" spans="1:14" ht="12.75">
      <c r="A31" s="38">
        <v>16</v>
      </c>
      <c r="B31" s="2"/>
      <c r="C31" s="17">
        <v>0.666666666666667</v>
      </c>
      <c r="D31" s="9">
        <v>1429</v>
      </c>
      <c r="E31" s="15">
        <f t="shared" si="0"/>
        <v>1240</v>
      </c>
      <c r="F31" s="15">
        <f t="shared" si="3"/>
        <v>13757</v>
      </c>
      <c r="G31" s="15">
        <f t="shared" si="5"/>
        <v>13438</v>
      </c>
      <c r="H31" s="15">
        <f t="shared" si="4"/>
        <v>319</v>
      </c>
      <c r="I31" s="18">
        <f>H31*M4/(5280*$F$3)</f>
        <v>0.7552083333333334</v>
      </c>
      <c r="J31" s="18">
        <f t="shared" si="1"/>
        <v>15.435483870967742</v>
      </c>
      <c r="K31" s="30">
        <f t="shared" si="2"/>
        <v>845.2728225806452</v>
      </c>
      <c r="N31" s="3"/>
    </row>
    <row r="32" spans="1:14" ht="12.75">
      <c r="A32" s="38">
        <v>17</v>
      </c>
      <c r="B32" s="2"/>
      <c r="C32" s="17">
        <v>0.708333333333333</v>
      </c>
      <c r="D32" s="9">
        <v>1211</v>
      </c>
      <c r="E32" s="15">
        <f t="shared" si="0"/>
        <v>1240</v>
      </c>
      <c r="F32" s="15">
        <f t="shared" si="3"/>
        <v>14968</v>
      </c>
      <c r="G32" s="15">
        <f t="shared" si="5"/>
        <v>14678</v>
      </c>
      <c r="H32" s="15">
        <f t="shared" si="4"/>
        <v>290</v>
      </c>
      <c r="I32" s="18">
        <f>H32*M4/(5280*$F$3)</f>
        <v>0.6865530303030303</v>
      </c>
      <c r="J32" s="18">
        <f t="shared" si="1"/>
        <v>14.03225806451613</v>
      </c>
      <c r="K32" s="30">
        <f t="shared" si="2"/>
        <v>698.5725806451613</v>
      </c>
      <c r="N32" s="3"/>
    </row>
    <row r="33" spans="1:14" ht="12.75">
      <c r="A33" s="38">
        <v>18</v>
      </c>
      <c r="B33" s="2"/>
      <c r="C33" s="17">
        <v>0.75</v>
      </c>
      <c r="D33" s="9">
        <v>1157</v>
      </c>
      <c r="E33" s="15">
        <f t="shared" si="0"/>
        <v>3200</v>
      </c>
      <c r="F33" s="15">
        <f t="shared" si="3"/>
        <v>16125</v>
      </c>
      <c r="G33" s="15">
        <f t="shared" si="5"/>
        <v>16125</v>
      </c>
      <c r="H33" s="15">
        <f t="shared" si="4"/>
        <v>0</v>
      </c>
      <c r="I33" s="18">
        <f>H33*M4/(5280*$F$3)</f>
        <v>0</v>
      </c>
      <c r="J33" s="18">
        <f t="shared" si="1"/>
        <v>0</v>
      </c>
      <c r="K33" s="30">
        <f t="shared" si="2"/>
        <v>0</v>
      </c>
      <c r="N33" s="3"/>
    </row>
    <row r="34" spans="1:14" ht="12.75">
      <c r="A34" s="38">
        <v>19</v>
      </c>
      <c r="B34" s="2"/>
      <c r="C34" s="17">
        <v>0.791666666666667</v>
      </c>
      <c r="D34" s="9">
        <v>878</v>
      </c>
      <c r="E34" s="15">
        <f t="shared" si="0"/>
        <v>3200</v>
      </c>
      <c r="F34" s="15">
        <f t="shared" si="3"/>
        <v>17003</v>
      </c>
      <c r="G34" s="15">
        <f t="shared" si="5"/>
        <v>17003</v>
      </c>
      <c r="H34" s="15">
        <f t="shared" si="4"/>
        <v>0</v>
      </c>
      <c r="I34" s="18">
        <f>H34*M4/(5280*$F$3)</f>
        <v>0</v>
      </c>
      <c r="J34" s="18">
        <f t="shared" si="1"/>
        <v>0</v>
      </c>
      <c r="K34" s="30">
        <f t="shared" si="2"/>
        <v>0</v>
      </c>
      <c r="N34" s="3"/>
    </row>
    <row r="35" spans="1:14" ht="12.75">
      <c r="A35" s="38">
        <v>20</v>
      </c>
      <c r="B35" s="2"/>
      <c r="C35" s="17">
        <v>0.833333333333333</v>
      </c>
      <c r="D35" s="9">
        <v>804</v>
      </c>
      <c r="E35" s="15">
        <f t="shared" si="0"/>
        <v>3200</v>
      </c>
      <c r="F35" s="15">
        <f t="shared" si="3"/>
        <v>17807</v>
      </c>
      <c r="G35" s="15">
        <f t="shared" si="5"/>
        <v>17807</v>
      </c>
      <c r="H35" s="15">
        <f t="shared" si="4"/>
        <v>0</v>
      </c>
      <c r="I35" s="18">
        <f>H35*M4/(5280*$F$3)</f>
        <v>0</v>
      </c>
      <c r="J35" s="18">
        <f t="shared" si="1"/>
        <v>0</v>
      </c>
      <c r="K35" s="30">
        <f t="shared" si="2"/>
        <v>0</v>
      </c>
      <c r="N35" s="3"/>
    </row>
    <row r="36" spans="1:14" ht="12.75">
      <c r="A36" s="38">
        <v>21</v>
      </c>
      <c r="B36" s="2"/>
      <c r="C36" s="17">
        <v>0.875</v>
      </c>
      <c r="D36" s="9">
        <v>655</v>
      </c>
      <c r="E36" s="15">
        <f t="shared" si="0"/>
        <v>3200</v>
      </c>
      <c r="F36" s="15">
        <f t="shared" si="3"/>
        <v>18462</v>
      </c>
      <c r="G36" s="15">
        <f t="shared" si="5"/>
        <v>18462</v>
      </c>
      <c r="H36" s="15">
        <f t="shared" si="4"/>
        <v>0</v>
      </c>
      <c r="I36" s="18">
        <f>H36*M4/(5280*$F$3)</f>
        <v>0</v>
      </c>
      <c r="J36" s="18">
        <f t="shared" si="1"/>
        <v>0</v>
      </c>
      <c r="K36" s="30">
        <f t="shared" si="2"/>
        <v>0</v>
      </c>
      <c r="N36" s="3"/>
    </row>
    <row r="37" spans="1:14" ht="12.75">
      <c r="A37" s="38">
        <v>22</v>
      </c>
      <c r="B37" s="2"/>
      <c r="C37" s="17">
        <v>0.916666666666667</v>
      </c>
      <c r="D37" s="9">
        <v>512</v>
      </c>
      <c r="E37" s="15">
        <f t="shared" si="0"/>
        <v>3200</v>
      </c>
      <c r="F37" s="15">
        <f t="shared" si="3"/>
        <v>18974</v>
      </c>
      <c r="G37" s="15">
        <f t="shared" si="5"/>
        <v>18974</v>
      </c>
      <c r="H37" s="15">
        <f t="shared" si="4"/>
        <v>0</v>
      </c>
      <c r="I37" s="18">
        <f>H37*M4/(5280*$F$3)</f>
        <v>0</v>
      </c>
      <c r="J37" s="18">
        <f t="shared" si="1"/>
        <v>0</v>
      </c>
      <c r="K37" s="30">
        <f t="shared" si="2"/>
        <v>0</v>
      </c>
      <c r="N37" s="3"/>
    </row>
    <row r="38" spans="1:14" ht="13.5" thickBot="1">
      <c r="A38" s="39">
        <v>23</v>
      </c>
      <c r="B38" s="19"/>
      <c r="C38" s="20">
        <v>0.958333333333333</v>
      </c>
      <c r="D38" s="21">
        <v>463</v>
      </c>
      <c r="E38" s="22">
        <f t="shared" si="0"/>
        <v>3200</v>
      </c>
      <c r="F38" s="22">
        <f t="shared" si="3"/>
        <v>19437</v>
      </c>
      <c r="G38" s="22">
        <f t="shared" si="5"/>
        <v>19437</v>
      </c>
      <c r="H38" s="22">
        <f t="shared" si="4"/>
        <v>0</v>
      </c>
      <c r="I38" s="23">
        <f>H38*M4/(5280*$F$3)</f>
        <v>0</v>
      </c>
      <c r="J38" s="23">
        <f t="shared" si="1"/>
        <v>0</v>
      </c>
      <c r="K38" s="30">
        <f t="shared" si="2"/>
        <v>0</v>
      </c>
      <c r="N38" s="3"/>
    </row>
    <row r="39" spans="3:11" ht="12.75">
      <c r="C39" s="8"/>
      <c r="D39" s="8"/>
      <c r="E39" s="8"/>
      <c r="F39" s="8"/>
      <c r="G39" s="8"/>
      <c r="H39" s="8"/>
      <c r="I39" s="47">
        <f>MAX(I15:I38)</f>
        <v>0.7552083333333334</v>
      </c>
      <c r="J39" s="8"/>
      <c r="K39" s="30">
        <f>SUM(K15:K38)</f>
        <v>1684.224435483871</v>
      </c>
    </row>
    <row r="40" spans="3:10" ht="12.75">
      <c r="C40" s="8"/>
      <c r="D40" s="8"/>
      <c r="E40" s="8"/>
      <c r="F40" s="8"/>
      <c r="G40" s="8"/>
      <c r="H40" s="8"/>
      <c r="I40" s="8"/>
      <c r="J40" s="8"/>
    </row>
    <row r="41" spans="1:10" ht="25.5" customHeight="1">
      <c r="A41" s="11" t="s">
        <v>16</v>
      </c>
      <c r="B41" s="12"/>
      <c r="C41" s="13" t="s">
        <v>3</v>
      </c>
      <c r="D41" s="13" t="s">
        <v>6</v>
      </c>
      <c r="E41" s="13" t="s">
        <v>7</v>
      </c>
      <c r="F41" s="14" t="s">
        <v>18</v>
      </c>
      <c r="G41" s="14" t="s">
        <v>20</v>
      </c>
      <c r="H41" s="14" t="s">
        <v>17</v>
      </c>
      <c r="I41" s="14" t="s">
        <v>8</v>
      </c>
      <c r="J41" s="14" t="s">
        <v>9</v>
      </c>
    </row>
    <row r="42" spans="1:13" ht="12.75">
      <c r="A42" s="2"/>
      <c r="B42" s="2"/>
      <c r="C42" s="15"/>
      <c r="D42" s="15"/>
      <c r="E42" s="15"/>
      <c r="F42" s="15"/>
      <c r="G42" s="15"/>
      <c r="H42" s="15"/>
      <c r="I42" s="15"/>
      <c r="J42" s="15"/>
      <c r="L42" s="7" t="s">
        <v>36</v>
      </c>
      <c r="M42" s="41">
        <v>8</v>
      </c>
    </row>
    <row r="43" spans="1:13" ht="12.75">
      <c r="A43" s="37">
        <v>0</v>
      </c>
      <c r="B43" s="16" t="s">
        <v>4</v>
      </c>
      <c r="C43" s="17">
        <v>0</v>
      </c>
      <c r="D43" s="9">
        <v>350</v>
      </c>
      <c r="E43" s="15">
        <f>IF($M$46-A44&gt;=0,$F$6,IF(AND(A43&gt;=$M$42,A43&lt;$M$42+$M$43),$F$6,$K$4))</f>
        <v>3200</v>
      </c>
      <c r="F43" s="15">
        <f>D43</f>
        <v>350</v>
      </c>
      <c r="G43" s="15">
        <f>MIN(D43,E43)</f>
        <v>350</v>
      </c>
      <c r="H43" s="15">
        <f>F43-D43</f>
        <v>0</v>
      </c>
      <c r="I43" s="18">
        <f>H43*M4/(5280*$F$3)</f>
        <v>0</v>
      </c>
      <c r="J43" s="18">
        <f>60*H43/E43</f>
        <v>0</v>
      </c>
      <c r="K43" s="31">
        <f>((H43*J43)*$F$4*$F$9/(100*60))+((H43*J43)*(100-$F$4)*$F$10/(100*60))</f>
        <v>0</v>
      </c>
      <c r="L43" s="7" t="s">
        <v>37</v>
      </c>
      <c r="M43" s="41">
        <v>9</v>
      </c>
    </row>
    <row r="44" spans="1:11" ht="12.75">
      <c r="A44" s="37">
        <v>1</v>
      </c>
      <c r="B44" s="2"/>
      <c r="C44" s="17">
        <v>0.0416666666666667</v>
      </c>
      <c r="D44" s="9">
        <v>335</v>
      </c>
      <c r="E44" s="15">
        <f aca="true" t="shared" si="6" ref="E44:E66">IF($M$46-A45&gt;=0,$F$6,IF(AND(A44&gt;=$M$42,A44&lt;$M$42+$M$43),$F$6,$K$4))</f>
        <v>3200</v>
      </c>
      <c r="F44" s="15">
        <f>F43+D44</f>
        <v>685</v>
      </c>
      <c r="G44" s="15">
        <f>IF((D44&lt;E44),IF((E44-D44)&gt;H43,H43+D44+G43,E44+G43),(E44+G43))</f>
        <v>685</v>
      </c>
      <c r="H44" s="15">
        <f>IF((D44&lt;E44),IF((E44-D44)&gt;H43,0,H43-(E44-D44)),(H43+(D44-E44)))</f>
        <v>0</v>
      </c>
      <c r="I44" s="18">
        <f>H44*M4/(5280*$F$3)</f>
        <v>0</v>
      </c>
      <c r="J44" s="18">
        <f aca="true" t="shared" si="7" ref="J44:J66">60*H44/E44</f>
        <v>0</v>
      </c>
      <c r="K44" s="31">
        <f aca="true" t="shared" si="8" ref="K44:K66">((H44*J44)*$F$4*$F$9/(100*60))+((H44*J44)*(100-$F$4)*$F$10/(100*60))</f>
        <v>0</v>
      </c>
    </row>
    <row r="45" spans="1:13" ht="12.75">
      <c r="A45" s="37">
        <v>2</v>
      </c>
      <c r="B45" s="2"/>
      <c r="C45" s="17">
        <v>0.0833333333333333</v>
      </c>
      <c r="D45" s="9">
        <v>279</v>
      </c>
      <c r="E45" s="15">
        <f t="shared" si="6"/>
        <v>3200</v>
      </c>
      <c r="F45" s="15">
        <f aca="true" t="shared" si="9" ref="F45:F66">F44+D45</f>
        <v>964</v>
      </c>
      <c r="G45" s="15">
        <f aca="true" t="shared" si="10" ref="G45:G66">IF((D45&lt;E45),IF((E45-D45)&gt;H44,H44+D45+G44,E45+G44),(E45+G44))</f>
        <v>964</v>
      </c>
      <c r="H45" s="15">
        <f aca="true" t="shared" si="11" ref="H45:H66">IF((D45&lt;E45),IF((E45-D45)&gt;H44,0,H44-(E45-D45)),(H44+(D45-E45)))</f>
        <v>0</v>
      </c>
      <c r="I45" s="18">
        <f>H45*M4/(5280*$F$3)</f>
        <v>0</v>
      </c>
      <c r="J45" s="18">
        <f t="shared" si="7"/>
        <v>0</v>
      </c>
      <c r="K45" s="31">
        <f t="shared" si="8"/>
        <v>0</v>
      </c>
      <c r="L45" s="35" t="s">
        <v>33</v>
      </c>
      <c r="M45" s="36">
        <f>COUNT(A43:A66)</f>
        <v>24</v>
      </c>
    </row>
    <row r="46" spans="1:13" ht="12.75">
      <c r="A46" s="37">
        <v>3</v>
      </c>
      <c r="B46" s="2"/>
      <c r="C46" s="17">
        <v>0.125</v>
      </c>
      <c r="D46" s="9">
        <v>281</v>
      </c>
      <c r="E46" s="15">
        <f t="shared" si="6"/>
        <v>3200</v>
      </c>
      <c r="F46" s="15">
        <f t="shared" si="9"/>
        <v>1245</v>
      </c>
      <c r="G46" s="15">
        <f t="shared" si="10"/>
        <v>1245</v>
      </c>
      <c r="H46" s="15">
        <f t="shared" si="11"/>
        <v>0</v>
      </c>
      <c r="I46" s="18">
        <f>H46*M4/(5280*$F$3)</f>
        <v>0</v>
      </c>
      <c r="J46" s="18">
        <f t="shared" si="7"/>
        <v>0</v>
      </c>
      <c r="K46" s="31">
        <f t="shared" si="8"/>
        <v>0</v>
      </c>
      <c r="L46" s="35" t="s">
        <v>34</v>
      </c>
      <c r="M46" s="36">
        <f>M42+M43-M45</f>
        <v>-7</v>
      </c>
    </row>
    <row r="47" spans="1:11" ht="12.75">
      <c r="A47" s="37">
        <v>4</v>
      </c>
      <c r="B47" s="2"/>
      <c r="C47" s="17">
        <v>0.166666666666667</v>
      </c>
      <c r="D47" s="9">
        <v>333</v>
      </c>
      <c r="E47" s="15">
        <f t="shared" si="6"/>
        <v>3200</v>
      </c>
      <c r="F47" s="15">
        <f t="shared" si="9"/>
        <v>1578</v>
      </c>
      <c r="G47" s="15">
        <f t="shared" si="10"/>
        <v>1578</v>
      </c>
      <c r="H47" s="15">
        <f t="shared" si="11"/>
        <v>0</v>
      </c>
      <c r="I47" s="18">
        <f>H47*M4/(5280*$F$3)</f>
        <v>0</v>
      </c>
      <c r="J47" s="18">
        <f t="shared" si="7"/>
        <v>0</v>
      </c>
      <c r="K47" s="31">
        <f t="shared" si="8"/>
        <v>0</v>
      </c>
    </row>
    <row r="48" spans="1:11" ht="12.75">
      <c r="A48" s="37">
        <v>5</v>
      </c>
      <c r="B48" s="2"/>
      <c r="C48" s="17">
        <v>0.208333333333333</v>
      </c>
      <c r="D48" s="9">
        <v>428</v>
      </c>
      <c r="E48" s="15">
        <f t="shared" si="6"/>
        <v>3200</v>
      </c>
      <c r="F48" s="15">
        <f t="shared" si="9"/>
        <v>2006</v>
      </c>
      <c r="G48" s="15">
        <f t="shared" si="10"/>
        <v>2006</v>
      </c>
      <c r="H48" s="15">
        <f t="shared" si="11"/>
        <v>0</v>
      </c>
      <c r="I48" s="18">
        <f>H48*M4/(5280*$F$3)</f>
        <v>0</v>
      </c>
      <c r="J48" s="18">
        <f t="shared" si="7"/>
        <v>0</v>
      </c>
      <c r="K48" s="31">
        <f t="shared" si="8"/>
        <v>0</v>
      </c>
    </row>
    <row r="49" spans="1:13" ht="12.75">
      <c r="A49" s="37">
        <v>6</v>
      </c>
      <c r="B49" s="2"/>
      <c r="C49" s="17">
        <v>0.25</v>
      </c>
      <c r="D49" s="9">
        <v>685</v>
      </c>
      <c r="E49" s="15">
        <f t="shared" si="6"/>
        <v>3200</v>
      </c>
      <c r="F49" s="15">
        <f t="shared" si="9"/>
        <v>2691</v>
      </c>
      <c r="G49" s="15">
        <f t="shared" si="10"/>
        <v>2691</v>
      </c>
      <c r="H49" s="15">
        <f t="shared" si="11"/>
        <v>0</v>
      </c>
      <c r="I49" s="18">
        <f>H49*M4/(5280*$F$3)</f>
        <v>0</v>
      </c>
      <c r="J49" s="18">
        <f t="shared" si="7"/>
        <v>0</v>
      </c>
      <c r="K49" s="31">
        <f t="shared" si="8"/>
        <v>0</v>
      </c>
      <c r="L49" s="7" t="s">
        <v>23</v>
      </c>
      <c r="M49" s="3">
        <f>MAX(J43:J66)</f>
        <v>15.338709677419354</v>
      </c>
    </row>
    <row r="50" spans="1:11" ht="12.75">
      <c r="A50" s="37">
        <v>7</v>
      </c>
      <c r="B50" s="2"/>
      <c r="C50" s="17">
        <v>0.291666666666667</v>
      </c>
      <c r="D50" s="9">
        <v>807</v>
      </c>
      <c r="E50" s="15">
        <f t="shared" si="6"/>
        <v>3200</v>
      </c>
      <c r="F50" s="15">
        <f t="shared" si="9"/>
        <v>3498</v>
      </c>
      <c r="G50" s="15">
        <f t="shared" si="10"/>
        <v>3498</v>
      </c>
      <c r="H50" s="15">
        <f t="shared" si="11"/>
        <v>0</v>
      </c>
      <c r="I50" s="18">
        <f>H50*M4/(5280*$F$3)</f>
        <v>0</v>
      </c>
      <c r="J50" s="18">
        <f t="shared" si="7"/>
        <v>0</v>
      </c>
      <c r="K50" s="31">
        <f t="shared" si="8"/>
        <v>0</v>
      </c>
    </row>
    <row r="51" spans="1:13" ht="12.75">
      <c r="A51" s="37">
        <v>8</v>
      </c>
      <c r="B51" s="2"/>
      <c r="C51" s="17">
        <v>0.333333333333333</v>
      </c>
      <c r="D51" s="9">
        <v>955</v>
      </c>
      <c r="E51" s="15">
        <f t="shared" si="6"/>
        <v>1240</v>
      </c>
      <c r="F51" s="15">
        <f t="shared" si="9"/>
        <v>4453</v>
      </c>
      <c r="G51" s="15">
        <f t="shared" si="10"/>
        <v>4453</v>
      </c>
      <c r="H51" s="15">
        <f t="shared" si="11"/>
        <v>0</v>
      </c>
      <c r="I51" s="18">
        <f>H51*M4/(5280*$F$3)</f>
        <v>0</v>
      </c>
      <c r="J51" s="18">
        <f t="shared" si="7"/>
        <v>0</v>
      </c>
      <c r="K51" s="31">
        <f t="shared" si="8"/>
        <v>0</v>
      </c>
      <c r="L51" s="7" t="s">
        <v>24</v>
      </c>
      <c r="M51" s="3">
        <f>(SUM(H43:H66)/F66)*60</f>
        <v>1.3773225590611973</v>
      </c>
    </row>
    <row r="52" spans="1:11" ht="12.75">
      <c r="A52" s="37">
        <v>9</v>
      </c>
      <c r="B52" s="2"/>
      <c r="C52" s="17">
        <v>0.375</v>
      </c>
      <c r="D52" s="9">
        <v>1072</v>
      </c>
      <c r="E52" s="15">
        <f t="shared" si="6"/>
        <v>1240</v>
      </c>
      <c r="F52" s="15">
        <f t="shared" si="9"/>
        <v>5525</v>
      </c>
      <c r="G52" s="15">
        <f t="shared" si="10"/>
        <v>5525</v>
      </c>
      <c r="H52" s="15">
        <f t="shared" si="11"/>
        <v>0</v>
      </c>
      <c r="I52" s="18">
        <f>H52*M4/(5280*$F$3)</f>
        <v>0</v>
      </c>
      <c r="J52" s="18">
        <f t="shared" si="7"/>
        <v>0</v>
      </c>
      <c r="K52" s="31">
        <f t="shared" si="8"/>
        <v>0</v>
      </c>
    </row>
    <row r="53" spans="1:13" ht="12.75">
      <c r="A53" s="37">
        <v>10</v>
      </c>
      <c r="B53" s="2"/>
      <c r="C53" s="17">
        <v>0.416666666666667</v>
      </c>
      <c r="D53" s="9">
        <v>1090</v>
      </c>
      <c r="E53" s="15">
        <f t="shared" si="6"/>
        <v>1240</v>
      </c>
      <c r="F53" s="15">
        <f t="shared" si="9"/>
        <v>6615</v>
      </c>
      <c r="G53" s="15">
        <f t="shared" si="10"/>
        <v>6615</v>
      </c>
      <c r="H53" s="15">
        <f t="shared" si="11"/>
        <v>0</v>
      </c>
      <c r="I53" s="18">
        <f>H53*M4/(5280*$F$3)</f>
        <v>0</v>
      </c>
      <c r="J53" s="18">
        <f t="shared" si="7"/>
        <v>0</v>
      </c>
      <c r="K53" s="31">
        <f t="shared" si="8"/>
        <v>0</v>
      </c>
      <c r="L53" s="7" t="s">
        <v>30</v>
      </c>
      <c r="M53" s="29">
        <f>K67</f>
        <v>972.9346774193549</v>
      </c>
    </row>
    <row r="54" spans="1:11" ht="12.75">
      <c r="A54" s="37">
        <v>11</v>
      </c>
      <c r="B54" s="2"/>
      <c r="C54" s="17">
        <v>0.458333333333333</v>
      </c>
      <c r="D54" s="9">
        <v>1063</v>
      </c>
      <c r="E54" s="15">
        <f t="shared" si="6"/>
        <v>1240</v>
      </c>
      <c r="F54" s="15">
        <f t="shared" si="9"/>
        <v>7678</v>
      </c>
      <c r="G54" s="15">
        <f t="shared" si="10"/>
        <v>7678</v>
      </c>
      <c r="H54" s="15">
        <f t="shared" si="11"/>
        <v>0</v>
      </c>
      <c r="I54" s="18">
        <f>H54*M4/(5280*$F$3)</f>
        <v>0</v>
      </c>
      <c r="J54" s="18">
        <f t="shared" si="7"/>
        <v>0</v>
      </c>
      <c r="K54" s="31">
        <f t="shared" si="8"/>
        <v>0</v>
      </c>
    </row>
    <row r="55" spans="1:13" ht="12.75">
      <c r="A55" s="37">
        <v>12</v>
      </c>
      <c r="B55" s="16" t="s">
        <v>5</v>
      </c>
      <c r="C55" s="17">
        <v>0.5</v>
      </c>
      <c r="D55" s="9">
        <v>1074</v>
      </c>
      <c r="E55" s="15">
        <f t="shared" si="6"/>
        <v>1240</v>
      </c>
      <c r="F55" s="15">
        <f t="shared" si="9"/>
        <v>8752</v>
      </c>
      <c r="G55" s="15">
        <f t="shared" si="10"/>
        <v>8752</v>
      </c>
      <c r="H55" s="15">
        <f t="shared" si="11"/>
        <v>0</v>
      </c>
      <c r="I55" s="18">
        <f>H55*M4/(5280*$F$3)</f>
        <v>0</v>
      </c>
      <c r="J55" s="18">
        <f t="shared" si="7"/>
        <v>0</v>
      </c>
      <c r="K55" s="31">
        <f t="shared" si="8"/>
        <v>0</v>
      </c>
      <c r="L55" s="7" t="s">
        <v>39</v>
      </c>
      <c r="M55" s="3">
        <f>I67</f>
        <v>0.7504734848484849</v>
      </c>
    </row>
    <row r="56" spans="1:11" ht="12.75">
      <c r="A56" s="37">
        <v>13</v>
      </c>
      <c r="B56" s="2"/>
      <c r="C56" s="17">
        <v>0.541666666666667</v>
      </c>
      <c r="D56" s="9">
        <v>968</v>
      </c>
      <c r="E56" s="15">
        <f t="shared" si="6"/>
        <v>1240</v>
      </c>
      <c r="F56" s="15">
        <f t="shared" si="9"/>
        <v>9720</v>
      </c>
      <c r="G56" s="15">
        <f t="shared" si="10"/>
        <v>9720</v>
      </c>
      <c r="H56" s="15">
        <f t="shared" si="11"/>
        <v>0</v>
      </c>
      <c r="I56" s="18">
        <f>H56*M4/(5280*$F$3)</f>
        <v>0</v>
      </c>
      <c r="J56" s="18">
        <f t="shared" si="7"/>
        <v>0</v>
      </c>
      <c r="K56" s="31">
        <f t="shared" si="8"/>
        <v>0</v>
      </c>
    </row>
    <row r="57" spans="1:11" ht="12.75">
      <c r="A57" s="37">
        <v>14</v>
      </c>
      <c r="B57" s="2"/>
      <c r="C57" s="17">
        <v>0.583333333333333</v>
      </c>
      <c r="D57" s="9">
        <v>1233</v>
      </c>
      <c r="E57" s="15">
        <f t="shared" si="6"/>
        <v>1240</v>
      </c>
      <c r="F57" s="15">
        <f t="shared" si="9"/>
        <v>10953</v>
      </c>
      <c r="G57" s="15">
        <f t="shared" si="10"/>
        <v>10953</v>
      </c>
      <c r="H57" s="15">
        <f t="shared" si="11"/>
        <v>0</v>
      </c>
      <c r="I57" s="18">
        <f>H57*M4/(5280*$F$3)</f>
        <v>0</v>
      </c>
      <c r="J57" s="18">
        <f t="shared" si="7"/>
        <v>0</v>
      </c>
      <c r="K57" s="31">
        <f t="shared" si="8"/>
        <v>0</v>
      </c>
    </row>
    <row r="58" spans="1:11" ht="12.75">
      <c r="A58" s="37">
        <v>15</v>
      </c>
      <c r="B58" s="2"/>
      <c r="C58" s="17">
        <v>0.625</v>
      </c>
      <c r="D58" s="9">
        <v>1369</v>
      </c>
      <c r="E58" s="15">
        <f t="shared" si="6"/>
        <v>1240</v>
      </c>
      <c r="F58" s="15">
        <f t="shared" si="9"/>
        <v>12322</v>
      </c>
      <c r="G58" s="15">
        <f t="shared" si="10"/>
        <v>12193</v>
      </c>
      <c r="H58" s="15">
        <f t="shared" si="11"/>
        <v>129</v>
      </c>
      <c r="I58" s="18">
        <f>H58*M4/(5280*$F$3)</f>
        <v>0.3053977272727273</v>
      </c>
      <c r="J58" s="18">
        <f t="shared" si="7"/>
        <v>6.241935483870968</v>
      </c>
      <c r="K58" s="31">
        <f t="shared" si="8"/>
        <v>138.22766129032257</v>
      </c>
    </row>
    <row r="59" spans="1:11" ht="12.75">
      <c r="A59" s="37">
        <v>16</v>
      </c>
      <c r="B59" s="2"/>
      <c r="C59" s="17">
        <v>0.666666666666667</v>
      </c>
      <c r="D59" s="9">
        <v>1428</v>
      </c>
      <c r="E59" s="15">
        <f t="shared" si="6"/>
        <v>1240</v>
      </c>
      <c r="F59" s="15">
        <f t="shared" si="9"/>
        <v>13750</v>
      </c>
      <c r="G59" s="15">
        <f t="shared" si="10"/>
        <v>13433</v>
      </c>
      <c r="H59" s="15">
        <f t="shared" si="11"/>
        <v>317</v>
      </c>
      <c r="I59" s="18">
        <f>H59*M4/(5280*$F$3)</f>
        <v>0.7504734848484849</v>
      </c>
      <c r="J59" s="18">
        <f t="shared" si="7"/>
        <v>15.338709677419354</v>
      </c>
      <c r="K59" s="31">
        <f t="shared" si="8"/>
        <v>834.7070161290324</v>
      </c>
    </row>
    <row r="60" spans="1:11" ht="12.75">
      <c r="A60" s="37">
        <v>17</v>
      </c>
      <c r="B60" s="2"/>
      <c r="C60" s="17">
        <v>0.708333333333333</v>
      </c>
      <c r="D60" s="9">
        <v>1211</v>
      </c>
      <c r="E60" s="15">
        <f t="shared" si="6"/>
        <v>3200</v>
      </c>
      <c r="F60" s="15">
        <f t="shared" si="9"/>
        <v>14961</v>
      </c>
      <c r="G60" s="15">
        <f t="shared" si="10"/>
        <v>14961</v>
      </c>
      <c r="H60" s="15">
        <f t="shared" si="11"/>
        <v>0</v>
      </c>
      <c r="I60" s="18">
        <f>H60*M4/(5280*$F$3)</f>
        <v>0</v>
      </c>
      <c r="J60" s="18">
        <f t="shared" si="7"/>
        <v>0</v>
      </c>
      <c r="K60" s="31">
        <f t="shared" si="8"/>
        <v>0</v>
      </c>
    </row>
    <row r="61" spans="1:11" ht="12.75">
      <c r="A61" s="37">
        <v>18</v>
      </c>
      <c r="B61" s="2"/>
      <c r="C61" s="17">
        <v>0.75</v>
      </c>
      <c r="D61" s="9">
        <v>1156</v>
      </c>
      <c r="E61" s="15">
        <f t="shared" si="6"/>
        <v>3200</v>
      </c>
      <c r="F61" s="15">
        <f t="shared" si="9"/>
        <v>16117</v>
      </c>
      <c r="G61" s="15">
        <f t="shared" si="10"/>
        <v>16117</v>
      </c>
      <c r="H61" s="15">
        <f t="shared" si="11"/>
        <v>0</v>
      </c>
      <c r="I61" s="18">
        <f>H61*M4/(5280*$F$3)</f>
        <v>0</v>
      </c>
      <c r="J61" s="18">
        <f t="shared" si="7"/>
        <v>0</v>
      </c>
      <c r="K61" s="31">
        <f t="shared" si="8"/>
        <v>0</v>
      </c>
    </row>
    <row r="62" spans="1:11" ht="12.75">
      <c r="A62" s="37">
        <v>19</v>
      </c>
      <c r="B62" s="2"/>
      <c r="C62" s="17">
        <v>0.791666666666667</v>
      </c>
      <c r="D62" s="9">
        <v>878</v>
      </c>
      <c r="E62" s="15">
        <f t="shared" si="6"/>
        <v>3200</v>
      </c>
      <c r="F62" s="15">
        <f t="shared" si="9"/>
        <v>16995</v>
      </c>
      <c r="G62" s="15">
        <f>IF((D62&lt;E62),IF((E62-D62)&gt;H61,H61+D62+G61,E62+G61),(E62+G61))</f>
        <v>16995</v>
      </c>
      <c r="H62" s="15">
        <f t="shared" si="11"/>
        <v>0</v>
      </c>
      <c r="I62" s="18">
        <f>H62*M4/(5280*$F$3)</f>
        <v>0</v>
      </c>
      <c r="J62" s="18">
        <f t="shared" si="7"/>
        <v>0</v>
      </c>
      <c r="K62" s="31">
        <f t="shared" si="8"/>
        <v>0</v>
      </c>
    </row>
    <row r="63" spans="1:11" ht="12.75">
      <c r="A63" s="37">
        <v>20</v>
      </c>
      <c r="B63" s="2"/>
      <c r="C63" s="17">
        <v>0.833333333333333</v>
      </c>
      <c r="D63" s="9">
        <v>804</v>
      </c>
      <c r="E63" s="15">
        <f t="shared" si="6"/>
        <v>3200</v>
      </c>
      <c r="F63" s="15">
        <f t="shared" si="9"/>
        <v>17799</v>
      </c>
      <c r="G63" s="15">
        <f t="shared" si="10"/>
        <v>17799</v>
      </c>
      <c r="H63" s="15">
        <f t="shared" si="11"/>
        <v>0</v>
      </c>
      <c r="I63" s="18">
        <f>H63*M4/(5280*$F$3)</f>
        <v>0</v>
      </c>
      <c r="J63" s="18">
        <f t="shared" si="7"/>
        <v>0</v>
      </c>
      <c r="K63" s="31">
        <f t="shared" si="8"/>
        <v>0</v>
      </c>
    </row>
    <row r="64" spans="1:11" ht="12.75">
      <c r="A64" s="37">
        <v>21</v>
      </c>
      <c r="B64" s="2"/>
      <c r="C64" s="17">
        <v>0.875</v>
      </c>
      <c r="D64" s="9">
        <v>655</v>
      </c>
      <c r="E64" s="15">
        <f t="shared" si="6"/>
        <v>3200</v>
      </c>
      <c r="F64" s="15">
        <f t="shared" si="9"/>
        <v>18454</v>
      </c>
      <c r="G64" s="15">
        <f t="shared" si="10"/>
        <v>18454</v>
      </c>
      <c r="H64" s="15">
        <f t="shared" si="11"/>
        <v>0</v>
      </c>
      <c r="I64" s="18">
        <f>H64*M4/(5280*$F$3)</f>
        <v>0</v>
      </c>
      <c r="J64" s="18">
        <f t="shared" si="7"/>
        <v>0</v>
      </c>
      <c r="K64" s="31">
        <f t="shared" si="8"/>
        <v>0</v>
      </c>
    </row>
    <row r="65" spans="1:11" ht="12.75">
      <c r="A65" s="37">
        <v>22</v>
      </c>
      <c r="B65" s="2"/>
      <c r="C65" s="17">
        <v>0.916666666666667</v>
      </c>
      <c r="D65" s="9">
        <v>512</v>
      </c>
      <c r="E65" s="15">
        <f t="shared" si="6"/>
        <v>3200</v>
      </c>
      <c r="F65" s="15">
        <f t="shared" si="9"/>
        <v>18966</v>
      </c>
      <c r="G65" s="15">
        <f t="shared" si="10"/>
        <v>18966</v>
      </c>
      <c r="H65" s="15">
        <f t="shared" si="11"/>
        <v>0</v>
      </c>
      <c r="I65" s="18">
        <f>H65*M4/(5280*$F$3)</f>
        <v>0</v>
      </c>
      <c r="J65" s="18">
        <f t="shared" si="7"/>
        <v>0</v>
      </c>
      <c r="K65" s="31">
        <f t="shared" si="8"/>
        <v>0</v>
      </c>
    </row>
    <row r="66" spans="1:11" ht="13.5" thickBot="1">
      <c r="A66" s="39">
        <v>23</v>
      </c>
      <c r="B66" s="19"/>
      <c r="C66" s="20">
        <v>0.958333333333333</v>
      </c>
      <c r="D66" s="21">
        <v>463</v>
      </c>
      <c r="E66" s="22">
        <f t="shared" si="6"/>
        <v>3200</v>
      </c>
      <c r="F66" s="22">
        <f t="shared" si="9"/>
        <v>19429</v>
      </c>
      <c r="G66" s="15">
        <f t="shared" si="10"/>
        <v>19429</v>
      </c>
      <c r="H66" s="22">
        <f t="shared" si="11"/>
        <v>0</v>
      </c>
      <c r="I66" s="23">
        <f>H66*M4/(5280*$F$3)</f>
        <v>0</v>
      </c>
      <c r="J66" s="23">
        <f t="shared" si="7"/>
        <v>0</v>
      </c>
      <c r="K66" s="31">
        <f t="shared" si="8"/>
        <v>0</v>
      </c>
    </row>
    <row r="67" spans="3:11" ht="12.75">
      <c r="C67" s="8"/>
      <c r="D67" s="8"/>
      <c r="E67" s="8"/>
      <c r="F67" s="8"/>
      <c r="G67" s="8"/>
      <c r="H67" s="8"/>
      <c r="I67" s="47">
        <f>MAX(I43:I66)</f>
        <v>0.7504734848484849</v>
      </c>
      <c r="J67" s="8"/>
      <c r="K67" s="31">
        <f>SUM(K43:K66)</f>
        <v>972.9346774193549</v>
      </c>
    </row>
    <row r="68" spans="3:10" ht="12.75">
      <c r="C68" s="8"/>
      <c r="D68" s="8"/>
      <c r="E68" s="8"/>
      <c r="F68" s="8"/>
      <c r="G68" s="8"/>
      <c r="H68" s="8"/>
      <c r="I68" s="8"/>
      <c r="J68" s="8"/>
    </row>
    <row r="69" spans="1:10" ht="27.75" customHeight="1">
      <c r="A69" s="11" t="s">
        <v>11</v>
      </c>
      <c r="B69" s="12"/>
      <c r="C69" s="13" t="s">
        <v>3</v>
      </c>
      <c r="D69" s="13" t="s">
        <v>6</v>
      </c>
      <c r="E69" s="13" t="s">
        <v>7</v>
      </c>
      <c r="F69" s="14" t="s">
        <v>18</v>
      </c>
      <c r="G69" s="14" t="s">
        <v>20</v>
      </c>
      <c r="H69" s="14" t="s">
        <v>17</v>
      </c>
      <c r="I69" s="14" t="s">
        <v>8</v>
      </c>
      <c r="J69" s="14" t="s">
        <v>9</v>
      </c>
    </row>
    <row r="70" spans="1:13" ht="12.75">
      <c r="A70" s="2"/>
      <c r="B70" s="2"/>
      <c r="C70" s="15"/>
      <c r="D70" s="15"/>
      <c r="E70" s="15"/>
      <c r="F70" s="15"/>
      <c r="G70" s="15"/>
      <c r="H70" s="15"/>
      <c r="I70" s="15"/>
      <c r="J70" s="15"/>
      <c r="L70" s="7" t="s">
        <v>36</v>
      </c>
      <c r="M70" s="41">
        <v>8</v>
      </c>
    </row>
    <row r="71" spans="1:13" ht="12.75">
      <c r="A71" s="37">
        <v>0</v>
      </c>
      <c r="B71" s="16" t="s">
        <v>4</v>
      </c>
      <c r="C71" s="17">
        <v>0</v>
      </c>
      <c r="D71" s="9">
        <v>354</v>
      </c>
      <c r="E71" s="15">
        <f>IF($M$74-A72&gt;=0,$F$6,IF(AND(A71&gt;=$M$70,A71&lt;$M$70+$M$71),$F$6,$K$4))</f>
        <v>3200</v>
      </c>
      <c r="F71" s="15">
        <f>D71</f>
        <v>354</v>
      </c>
      <c r="G71" s="15">
        <f>MIN(D71,E71)</f>
        <v>354</v>
      </c>
      <c r="H71" s="15">
        <f>F71-D71</f>
        <v>0</v>
      </c>
      <c r="I71" s="18">
        <f>H71*M4/(5280*$F$3)</f>
        <v>0</v>
      </c>
      <c r="J71" s="18">
        <f>60*H71/E71</f>
        <v>0</v>
      </c>
      <c r="K71" s="31">
        <f>((H71*J71)*$F$4*$F$9/(100*60))+((H71*J71)*(100-$F$4)*$F$10/(100*60))</f>
        <v>0</v>
      </c>
      <c r="L71" s="7" t="s">
        <v>37</v>
      </c>
      <c r="M71" s="41">
        <v>9</v>
      </c>
    </row>
    <row r="72" spans="1:11" ht="12.75">
      <c r="A72" s="37">
        <v>1</v>
      </c>
      <c r="B72" s="2"/>
      <c r="C72" s="17">
        <v>0.0416666666666667</v>
      </c>
      <c r="D72" s="9">
        <v>339</v>
      </c>
      <c r="E72" s="15">
        <f aca="true" t="shared" si="12" ref="E72:E94">IF($M$74-A73&gt;=0,$F$6,IF(AND(A72&gt;=$M$70,A72&lt;$M$70+$M$71),$F$6,$K$4))</f>
        <v>3200</v>
      </c>
      <c r="F72" s="15">
        <f>F71+D72</f>
        <v>693</v>
      </c>
      <c r="G72" s="15">
        <f>IF((D72&lt;E72),IF((E72-D72)&gt;H71,H71+D72+G71,E72+G71),(E72+G71))</f>
        <v>693</v>
      </c>
      <c r="H72" s="15">
        <f>IF((D72&lt;E72),IF((E72-D72)&gt;H71,0,H71-(E72-D72)),(H71+(D72-E72)))</f>
        <v>0</v>
      </c>
      <c r="I72" s="18">
        <f>H72*M4/(5280*$F$3)</f>
        <v>0</v>
      </c>
      <c r="J72" s="18">
        <f aca="true" t="shared" si="13" ref="J72:J94">60*H72/E72</f>
        <v>0</v>
      </c>
      <c r="K72" s="31">
        <f aca="true" t="shared" si="14" ref="K72:K94">((H72*J72)*$F$4*$F$9/(100*60))+((H72*J72)*(100-$F$4)*$F$10/(100*60))</f>
        <v>0</v>
      </c>
    </row>
    <row r="73" spans="1:13" ht="12.75">
      <c r="A73" s="37">
        <v>2</v>
      </c>
      <c r="B73" s="2"/>
      <c r="C73" s="17">
        <v>0.0833333333333333</v>
      </c>
      <c r="D73" s="9">
        <v>282</v>
      </c>
      <c r="E73" s="15">
        <f t="shared" si="12"/>
        <v>3200</v>
      </c>
      <c r="F73" s="15">
        <f aca="true" t="shared" si="15" ref="F73:F79">F72+D73</f>
        <v>975</v>
      </c>
      <c r="G73" s="15">
        <f aca="true" t="shared" si="16" ref="G73:G79">IF((D73&lt;E73),IF((E73-D73)&gt;H72,H72+D73+G72,E73+G72),(E73+G72))</f>
        <v>975</v>
      </c>
      <c r="H73" s="15">
        <f aca="true" t="shared" si="17" ref="H73:H79">IF((D73&lt;E73),IF((E73-D73)&gt;H72,0,H72-(E73-D73)),(H72+(D73-E73)))</f>
        <v>0</v>
      </c>
      <c r="I73" s="18">
        <f>H73*M4/(5280*$F$3)</f>
        <v>0</v>
      </c>
      <c r="J73" s="18">
        <f t="shared" si="13"/>
        <v>0</v>
      </c>
      <c r="K73" s="31">
        <f t="shared" si="14"/>
        <v>0</v>
      </c>
      <c r="L73" s="35" t="s">
        <v>35</v>
      </c>
      <c r="M73" s="36">
        <f>COUNT(A71:A94)</f>
        <v>24</v>
      </c>
    </row>
    <row r="74" spans="1:13" ht="12.75">
      <c r="A74" s="37">
        <v>3</v>
      </c>
      <c r="B74" s="2"/>
      <c r="C74" s="17">
        <v>0.125</v>
      </c>
      <c r="D74" s="9">
        <v>284</v>
      </c>
      <c r="E74" s="15">
        <f t="shared" si="12"/>
        <v>3200</v>
      </c>
      <c r="F74" s="15">
        <f t="shared" si="15"/>
        <v>1259</v>
      </c>
      <c r="G74" s="15">
        <f t="shared" si="16"/>
        <v>1259</v>
      </c>
      <c r="H74" s="15">
        <f t="shared" si="17"/>
        <v>0</v>
      </c>
      <c r="I74" s="18">
        <f>H74*M4/(5280*$F$3)</f>
        <v>0</v>
      </c>
      <c r="J74" s="18">
        <f t="shared" si="13"/>
        <v>0</v>
      </c>
      <c r="K74" s="31">
        <f t="shared" si="14"/>
        <v>0</v>
      </c>
      <c r="L74" s="35" t="s">
        <v>34</v>
      </c>
      <c r="M74" s="36">
        <f>M70+M71-M73</f>
        <v>-7</v>
      </c>
    </row>
    <row r="75" spans="1:11" ht="12.75">
      <c r="A75" s="37">
        <v>4</v>
      </c>
      <c r="B75" s="2"/>
      <c r="C75" s="17">
        <v>0.166666666666667</v>
      </c>
      <c r="D75" s="9">
        <v>337</v>
      </c>
      <c r="E75" s="15">
        <f t="shared" si="12"/>
        <v>3200</v>
      </c>
      <c r="F75" s="15">
        <f t="shared" si="15"/>
        <v>1596</v>
      </c>
      <c r="G75" s="15">
        <f t="shared" si="16"/>
        <v>1596</v>
      </c>
      <c r="H75" s="15">
        <f t="shared" si="17"/>
        <v>0</v>
      </c>
      <c r="I75" s="18">
        <f>H75*M4/(5280*$F$3)</f>
        <v>0</v>
      </c>
      <c r="J75" s="18">
        <f t="shared" si="13"/>
        <v>0</v>
      </c>
      <c r="K75" s="31">
        <f t="shared" si="14"/>
        <v>0</v>
      </c>
    </row>
    <row r="76" spans="1:11" ht="12.75">
      <c r="A76" s="37">
        <v>5</v>
      </c>
      <c r="B76" s="2"/>
      <c r="C76" s="17">
        <v>0.208333333333333</v>
      </c>
      <c r="D76" s="9">
        <v>434</v>
      </c>
      <c r="E76" s="15">
        <f t="shared" si="12"/>
        <v>3200</v>
      </c>
      <c r="F76" s="15">
        <f t="shared" si="15"/>
        <v>2030</v>
      </c>
      <c r="G76" s="15">
        <f t="shared" si="16"/>
        <v>2030</v>
      </c>
      <c r="H76" s="15">
        <f t="shared" si="17"/>
        <v>0</v>
      </c>
      <c r="I76" s="18">
        <f>H76*M4/(5280*$F$3)</f>
        <v>0</v>
      </c>
      <c r="J76" s="18">
        <f t="shared" si="13"/>
        <v>0</v>
      </c>
      <c r="K76" s="31">
        <f t="shared" si="14"/>
        <v>0</v>
      </c>
    </row>
    <row r="77" spans="1:11" ht="12.75">
      <c r="A77" s="37">
        <v>6</v>
      </c>
      <c r="B77" s="2"/>
      <c r="C77" s="17">
        <v>0.25</v>
      </c>
      <c r="D77" s="9">
        <v>694</v>
      </c>
      <c r="E77" s="15">
        <f t="shared" si="12"/>
        <v>3200</v>
      </c>
      <c r="F77" s="15">
        <f t="shared" si="15"/>
        <v>2724</v>
      </c>
      <c r="G77" s="15">
        <f t="shared" si="16"/>
        <v>2724</v>
      </c>
      <c r="H77" s="15">
        <f t="shared" si="17"/>
        <v>0</v>
      </c>
      <c r="I77" s="18">
        <f>H77*M4/(5280*$F$3)</f>
        <v>0</v>
      </c>
      <c r="J77" s="18">
        <f t="shared" si="13"/>
        <v>0</v>
      </c>
      <c r="K77" s="31">
        <f t="shared" si="14"/>
        <v>0</v>
      </c>
    </row>
    <row r="78" spans="1:11" ht="12.75">
      <c r="A78" s="37">
        <v>7</v>
      </c>
      <c r="B78" s="2"/>
      <c r="C78" s="17">
        <v>0.291666666666667</v>
      </c>
      <c r="D78" s="9">
        <v>617</v>
      </c>
      <c r="E78" s="15">
        <f t="shared" si="12"/>
        <v>3200</v>
      </c>
      <c r="F78" s="15">
        <f t="shared" si="15"/>
        <v>3341</v>
      </c>
      <c r="G78" s="15">
        <f t="shared" si="16"/>
        <v>3341</v>
      </c>
      <c r="H78" s="15">
        <f t="shared" si="17"/>
        <v>0</v>
      </c>
      <c r="I78" s="18">
        <f>H78*M4/(5280*$F$3)</f>
        <v>0</v>
      </c>
      <c r="J78" s="18">
        <f t="shared" si="13"/>
        <v>0</v>
      </c>
      <c r="K78" s="31">
        <f t="shared" si="14"/>
        <v>0</v>
      </c>
    </row>
    <row r="79" spans="1:13" ht="12.75">
      <c r="A79" s="37">
        <v>8</v>
      </c>
      <c r="B79" s="2"/>
      <c r="C79" s="17">
        <v>0.333333333333333</v>
      </c>
      <c r="D79" s="9">
        <v>967</v>
      </c>
      <c r="E79" s="15">
        <f t="shared" si="12"/>
        <v>1240</v>
      </c>
      <c r="F79" s="15">
        <f t="shared" si="15"/>
        <v>4308</v>
      </c>
      <c r="G79" s="15">
        <f t="shared" si="16"/>
        <v>4308</v>
      </c>
      <c r="H79" s="15">
        <f t="shared" si="17"/>
        <v>0</v>
      </c>
      <c r="I79" s="18">
        <f>H79*M4/(5280*$F$3)</f>
        <v>0</v>
      </c>
      <c r="J79" s="18">
        <f t="shared" si="13"/>
        <v>0</v>
      </c>
      <c r="K79" s="31">
        <f t="shared" si="14"/>
        <v>0</v>
      </c>
      <c r="L79" s="7" t="s">
        <v>23</v>
      </c>
      <c r="M79" s="3">
        <f>MAX(J71:J94)</f>
        <v>17.516129032258064</v>
      </c>
    </row>
    <row r="80" spans="1:11" ht="12.75">
      <c r="A80" s="37">
        <v>9</v>
      </c>
      <c r="B80" s="2"/>
      <c r="C80" s="17">
        <v>0.375</v>
      </c>
      <c r="D80" s="9">
        <v>1085</v>
      </c>
      <c r="E80" s="15">
        <f t="shared" si="12"/>
        <v>1240</v>
      </c>
      <c r="F80" s="15">
        <f aca="true" t="shared" si="18" ref="F80:F94">F79+D80</f>
        <v>5393</v>
      </c>
      <c r="G80" s="15">
        <f aca="true" t="shared" si="19" ref="G80:G94">IF((D80&lt;E80),IF((E80-D80)&gt;H79,H79+D80+G79,E80+G79),(E80+G79))</f>
        <v>5393</v>
      </c>
      <c r="H80" s="15">
        <f aca="true" t="shared" si="20" ref="H80:H94">IF((D80&lt;E80),IF((E80-D80)&gt;H79,0,H79-(E80-D80)),(H79+(D80-E80)))</f>
        <v>0</v>
      </c>
      <c r="I80" s="18">
        <f>H80*M4/(5280*$F$3)</f>
        <v>0</v>
      </c>
      <c r="J80" s="18">
        <f t="shared" si="13"/>
        <v>0</v>
      </c>
      <c r="K80" s="31">
        <f t="shared" si="14"/>
        <v>0</v>
      </c>
    </row>
    <row r="81" spans="1:13" ht="12.75">
      <c r="A81" s="37">
        <v>10</v>
      </c>
      <c r="B81" s="2"/>
      <c r="C81" s="17">
        <v>0.416666666666667</v>
      </c>
      <c r="D81" s="9">
        <v>1104</v>
      </c>
      <c r="E81" s="15">
        <f t="shared" si="12"/>
        <v>1240</v>
      </c>
      <c r="F81" s="15">
        <f t="shared" si="18"/>
        <v>6497</v>
      </c>
      <c r="G81" s="15">
        <f t="shared" si="19"/>
        <v>6497</v>
      </c>
      <c r="H81" s="15">
        <f t="shared" si="20"/>
        <v>0</v>
      </c>
      <c r="I81" s="18">
        <f>H81*M4/(5280*$F$3)</f>
        <v>0</v>
      </c>
      <c r="J81" s="18">
        <f t="shared" si="13"/>
        <v>0</v>
      </c>
      <c r="K81" s="31">
        <f t="shared" si="14"/>
        <v>0</v>
      </c>
      <c r="L81" s="7" t="s">
        <v>24</v>
      </c>
      <c r="M81" s="3">
        <f>(SUM(H15:H38)/F38)*60</f>
        <v>2.2812162370736226</v>
      </c>
    </row>
    <row r="82" spans="1:11" ht="12.75">
      <c r="A82" s="37">
        <v>11</v>
      </c>
      <c r="B82" s="2"/>
      <c r="C82" s="17">
        <v>0.458333333333333</v>
      </c>
      <c r="D82" s="9">
        <v>1077</v>
      </c>
      <c r="E82" s="15">
        <f t="shared" si="12"/>
        <v>1240</v>
      </c>
      <c r="F82" s="15">
        <f t="shared" si="18"/>
        <v>7574</v>
      </c>
      <c r="G82" s="15">
        <f t="shared" si="19"/>
        <v>7574</v>
      </c>
      <c r="H82" s="15">
        <f t="shared" si="20"/>
        <v>0</v>
      </c>
      <c r="I82" s="18">
        <f>H82*M4/(5280*$F$3)</f>
        <v>0</v>
      </c>
      <c r="J82" s="18">
        <f t="shared" si="13"/>
        <v>0</v>
      </c>
      <c r="K82" s="31">
        <f t="shared" si="14"/>
        <v>0</v>
      </c>
    </row>
    <row r="83" spans="1:13" ht="12.75">
      <c r="A83" s="37">
        <v>12</v>
      </c>
      <c r="B83" s="16" t="s">
        <v>5</v>
      </c>
      <c r="C83" s="17">
        <v>0.5</v>
      </c>
      <c r="D83" s="9">
        <v>1087</v>
      </c>
      <c r="E83" s="15">
        <f t="shared" si="12"/>
        <v>1240</v>
      </c>
      <c r="F83" s="15">
        <f t="shared" si="18"/>
        <v>8661</v>
      </c>
      <c r="G83" s="15">
        <f t="shared" si="19"/>
        <v>8661</v>
      </c>
      <c r="H83" s="15">
        <f t="shared" si="20"/>
        <v>0</v>
      </c>
      <c r="I83" s="18">
        <f>H83*M4/(5280*$F$3)</f>
        <v>0</v>
      </c>
      <c r="J83" s="18">
        <f t="shared" si="13"/>
        <v>0</v>
      </c>
      <c r="K83" s="31">
        <f t="shared" si="14"/>
        <v>0</v>
      </c>
      <c r="L83" s="7" t="s">
        <v>30</v>
      </c>
      <c r="M83" s="29">
        <f>K95</f>
        <v>1291.3292741935484</v>
      </c>
    </row>
    <row r="84" spans="1:11" ht="12.75">
      <c r="A84" s="37">
        <v>13</v>
      </c>
      <c r="B84" s="2"/>
      <c r="C84" s="17">
        <v>0.541666666666667</v>
      </c>
      <c r="D84" s="9">
        <v>980</v>
      </c>
      <c r="E84" s="15">
        <f t="shared" si="12"/>
        <v>1240</v>
      </c>
      <c r="F84" s="15">
        <f t="shared" si="18"/>
        <v>9641</v>
      </c>
      <c r="G84" s="15">
        <f t="shared" si="19"/>
        <v>9641</v>
      </c>
      <c r="H84" s="15">
        <f t="shared" si="20"/>
        <v>0</v>
      </c>
      <c r="I84" s="18">
        <f>H84*M4/(5280*$F$3)</f>
        <v>0</v>
      </c>
      <c r="J84" s="18">
        <f t="shared" si="13"/>
        <v>0</v>
      </c>
      <c r="K84" s="31">
        <f t="shared" si="14"/>
        <v>0</v>
      </c>
    </row>
    <row r="85" spans="1:13" ht="12.75">
      <c r="A85" s="37">
        <v>14</v>
      </c>
      <c r="B85" s="2"/>
      <c r="C85" s="17">
        <v>0.583333333333333</v>
      </c>
      <c r="D85" s="9">
        <v>1249</v>
      </c>
      <c r="E85" s="15">
        <f t="shared" si="12"/>
        <v>1240</v>
      </c>
      <c r="F85" s="15">
        <f t="shared" si="18"/>
        <v>10890</v>
      </c>
      <c r="G85" s="15">
        <f t="shared" si="19"/>
        <v>10881</v>
      </c>
      <c r="H85" s="15">
        <f t="shared" si="20"/>
        <v>9</v>
      </c>
      <c r="I85" s="18">
        <f>H85*M4/(5280*$F$3)</f>
        <v>0.02130681818181818</v>
      </c>
      <c r="J85" s="18">
        <f t="shared" si="13"/>
        <v>0.43548387096774194</v>
      </c>
      <c r="K85" s="31">
        <f t="shared" si="14"/>
        <v>0.6728225806451614</v>
      </c>
      <c r="L85" s="7" t="s">
        <v>39</v>
      </c>
      <c r="M85" s="3">
        <f>I95</f>
        <v>0.8570075757575758</v>
      </c>
    </row>
    <row r="86" spans="1:11" ht="12.75">
      <c r="A86" s="37">
        <v>15</v>
      </c>
      <c r="B86" s="2"/>
      <c r="C86" s="17">
        <v>0.625</v>
      </c>
      <c r="D86" s="9">
        <v>1387</v>
      </c>
      <c r="E86" s="15">
        <f t="shared" si="12"/>
        <v>1240</v>
      </c>
      <c r="F86" s="15">
        <f t="shared" si="18"/>
        <v>12277</v>
      </c>
      <c r="G86" s="15">
        <f t="shared" si="19"/>
        <v>12121</v>
      </c>
      <c r="H86" s="15">
        <f t="shared" si="20"/>
        <v>156</v>
      </c>
      <c r="I86" s="18">
        <f>H86*M4/(5280*$F$3)</f>
        <v>0.3693181818181818</v>
      </c>
      <c r="J86" s="18">
        <f t="shared" si="13"/>
        <v>7.548387096774194</v>
      </c>
      <c r="K86" s="31">
        <f t="shared" si="14"/>
        <v>202.14580645161288</v>
      </c>
    </row>
    <row r="87" spans="1:11" ht="12.75">
      <c r="A87" s="37">
        <v>16</v>
      </c>
      <c r="B87" s="2"/>
      <c r="C87" s="17">
        <v>0.666666666666667</v>
      </c>
      <c r="D87" s="9">
        <v>1446</v>
      </c>
      <c r="E87" s="15">
        <f t="shared" si="12"/>
        <v>1240</v>
      </c>
      <c r="F87" s="15">
        <f t="shared" si="18"/>
        <v>13723</v>
      </c>
      <c r="G87" s="15">
        <f t="shared" si="19"/>
        <v>13361</v>
      </c>
      <c r="H87" s="15">
        <f t="shared" si="20"/>
        <v>362</v>
      </c>
      <c r="I87" s="18">
        <f>H87*M4/(5280*$F$3)</f>
        <v>0.8570075757575758</v>
      </c>
      <c r="J87" s="18">
        <f t="shared" si="13"/>
        <v>17.516129032258064</v>
      </c>
      <c r="K87" s="31">
        <f t="shared" si="14"/>
        <v>1088.5106451612903</v>
      </c>
    </row>
    <row r="88" spans="1:11" ht="12.75">
      <c r="A88" s="37">
        <v>17</v>
      </c>
      <c r="B88" s="2"/>
      <c r="C88" s="17">
        <v>0.708333333333333</v>
      </c>
      <c r="D88" s="9">
        <v>1226</v>
      </c>
      <c r="E88" s="15">
        <f t="shared" si="12"/>
        <v>3200</v>
      </c>
      <c r="F88" s="15">
        <f t="shared" si="18"/>
        <v>14949</v>
      </c>
      <c r="G88" s="15">
        <f t="shared" si="19"/>
        <v>14949</v>
      </c>
      <c r="H88" s="15">
        <f t="shared" si="20"/>
        <v>0</v>
      </c>
      <c r="I88" s="18">
        <f>H88*M4/(5280*$F$3)</f>
        <v>0</v>
      </c>
      <c r="J88" s="18">
        <f t="shared" si="13"/>
        <v>0</v>
      </c>
      <c r="K88" s="31">
        <f t="shared" si="14"/>
        <v>0</v>
      </c>
    </row>
    <row r="89" spans="1:11" ht="12.75">
      <c r="A89" s="37">
        <v>18</v>
      </c>
      <c r="B89" s="2"/>
      <c r="C89" s="17">
        <v>0.75</v>
      </c>
      <c r="D89" s="9">
        <v>1171</v>
      </c>
      <c r="E89" s="15">
        <f t="shared" si="12"/>
        <v>3200</v>
      </c>
      <c r="F89" s="15">
        <f t="shared" si="18"/>
        <v>16120</v>
      </c>
      <c r="G89" s="15">
        <f t="shared" si="19"/>
        <v>16120</v>
      </c>
      <c r="H89" s="15">
        <f t="shared" si="20"/>
        <v>0</v>
      </c>
      <c r="I89" s="18">
        <f>H89*M4/(5280*$F$3)</f>
        <v>0</v>
      </c>
      <c r="J89" s="18">
        <f t="shared" si="13"/>
        <v>0</v>
      </c>
      <c r="K89" s="31">
        <f t="shared" si="14"/>
        <v>0</v>
      </c>
    </row>
    <row r="90" spans="1:11" ht="12.75">
      <c r="A90" s="37">
        <v>19</v>
      </c>
      <c r="B90" s="2"/>
      <c r="C90" s="17">
        <v>0.791666666666667</v>
      </c>
      <c r="D90" s="9">
        <v>889</v>
      </c>
      <c r="E90" s="15">
        <f t="shared" si="12"/>
        <v>3200</v>
      </c>
      <c r="F90" s="15">
        <f t="shared" si="18"/>
        <v>17009</v>
      </c>
      <c r="G90" s="15">
        <f t="shared" si="19"/>
        <v>17009</v>
      </c>
      <c r="H90" s="15">
        <f t="shared" si="20"/>
        <v>0</v>
      </c>
      <c r="I90" s="18">
        <f>H90*M4/(5280*$F$3)</f>
        <v>0</v>
      </c>
      <c r="J90" s="18">
        <f t="shared" si="13"/>
        <v>0</v>
      </c>
      <c r="K90" s="31">
        <f t="shared" si="14"/>
        <v>0</v>
      </c>
    </row>
    <row r="91" spans="1:11" ht="12.75">
      <c r="A91" s="37">
        <v>20</v>
      </c>
      <c r="B91" s="2"/>
      <c r="C91" s="17">
        <v>0.833333333333333</v>
      </c>
      <c r="D91" s="9">
        <v>814</v>
      </c>
      <c r="E91" s="15">
        <f t="shared" si="12"/>
        <v>3200</v>
      </c>
      <c r="F91" s="15">
        <f t="shared" si="18"/>
        <v>17823</v>
      </c>
      <c r="G91" s="15">
        <f t="shared" si="19"/>
        <v>17823</v>
      </c>
      <c r="H91" s="15">
        <f t="shared" si="20"/>
        <v>0</v>
      </c>
      <c r="I91" s="18">
        <f>H91*M4/(5280*$F$3)</f>
        <v>0</v>
      </c>
      <c r="J91" s="18">
        <f t="shared" si="13"/>
        <v>0</v>
      </c>
      <c r="K91" s="31">
        <f t="shared" si="14"/>
        <v>0</v>
      </c>
    </row>
    <row r="92" spans="1:11" ht="12.75">
      <c r="A92" s="37">
        <v>21</v>
      </c>
      <c r="B92" s="2"/>
      <c r="C92" s="17">
        <v>0.875</v>
      </c>
      <c r="D92" s="9">
        <v>663</v>
      </c>
      <c r="E92" s="15">
        <f t="shared" si="12"/>
        <v>3200</v>
      </c>
      <c r="F92" s="15">
        <f t="shared" si="18"/>
        <v>18486</v>
      </c>
      <c r="G92" s="15">
        <f t="shared" si="19"/>
        <v>18486</v>
      </c>
      <c r="H92" s="15">
        <f t="shared" si="20"/>
        <v>0</v>
      </c>
      <c r="I92" s="18">
        <f>H92*M4/(5280*$F$3)</f>
        <v>0</v>
      </c>
      <c r="J92" s="18">
        <f t="shared" si="13"/>
        <v>0</v>
      </c>
      <c r="K92" s="31">
        <f t="shared" si="14"/>
        <v>0</v>
      </c>
    </row>
    <row r="93" spans="1:11" ht="12.75">
      <c r="A93" s="37">
        <v>22</v>
      </c>
      <c r="B93" s="2"/>
      <c r="C93" s="17">
        <v>0.916666666666667</v>
      </c>
      <c r="D93" s="9">
        <v>518</v>
      </c>
      <c r="E93" s="15">
        <f t="shared" si="12"/>
        <v>3200</v>
      </c>
      <c r="F93" s="15">
        <f t="shared" si="18"/>
        <v>19004</v>
      </c>
      <c r="G93" s="15">
        <f t="shared" si="19"/>
        <v>19004</v>
      </c>
      <c r="H93" s="15">
        <f t="shared" si="20"/>
        <v>0</v>
      </c>
      <c r="I93" s="18">
        <f>H93*M4/(5280*$F$3)</f>
        <v>0</v>
      </c>
      <c r="J93" s="18">
        <f t="shared" si="13"/>
        <v>0</v>
      </c>
      <c r="K93" s="31">
        <f t="shared" si="14"/>
        <v>0</v>
      </c>
    </row>
    <row r="94" spans="1:11" ht="13.5" thickBot="1">
      <c r="A94" s="39">
        <v>23</v>
      </c>
      <c r="B94" s="19"/>
      <c r="C94" s="20">
        <v>0.958333333333333</v>
      </c>
      <c r="D94" s="21">
        <v>469</v>
      </c>
      <c r="E94" s="22">
        <f t="shared" si="12"/>
        <v>3200</v>
      </c>
      <c r="F94" s="22">
        <f t="shared" si="18"/>
        <v>19473</v>
      </c>
      <c r="G94" s="22">
        <f t="shared" si="19"/>
        <v>19473</v>
      </c>
      <c r="H94" s="22">
        <f t="shared" si="20"/>
        <v>0</v>
      </c>
      <c r="I94" s="23">
        <f>H94*M4/(5280*$F$3)</f>
        <v>0</v>
      </c>
      <c r="J94" s="23">
        <f t="shared" si="13"/>
        <v>0</v>
      </c>
      <c r="K94" s="31">
        <f t="shared" si="14"/>
        <v>0</v>
      </c>
    </row>
    <row r="95" spans="3:11" ht="12.75">
      <c r="C95" s="8"/>
      <c r="D95" s="8"/>
      <c r="E95" s="8"/>
      <c r="F95" s="8"/>
      <c r="G95" s="8"/>
      <c r="H95" s="8"/>
      <c r="I95" s="47">
        <f>MAX(I71:I94)</f>
        <v>0.8570075757575758</v>
      </c>
      <c r="J95" s="8"/>
      <c r="K95" s="31">
        <f>SUM(K71:K94)</f>
        <v>1291.3292741935484</v>
      </c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1:10" ht="27" customHeight="1">
      <c r="A97" s="11" t="s">
        <v>12</v>
      </c>
      <c r="B97" s="12"/>
      <c r="C97" s="13" t="s">
        <v>3</v>
      </c>
      <c r="D97" s="13" t="s">
        <v>6</v>
      </c>
      <c r="E97" s="13" t="s">
        <v>7</v>
      </c>
      <c r="F97" s="14" t="s">
        <v>18</v>
      </c>
      <c r="G97" s="14" t="s">
        <v>20</v>
      </c>
      <c r="H97" s="14" t="s">
        <v>17</v>
      </c>
      <c r="I97" s="14" t="s">
        <v>8</v>
      </c>
      <c r="J97" s="14" t="s">
        <v>9</v>
      </c>
    </row>
    <row r="98" spans="1:13" ht="12.75">
      <c r="A98" s="2"/>
      <c r="B98" s="2"/>
      <c r="C98" s="15"/>
      <c r="D98" s="15"/>
      <c r="E98" s="15"/>
      <c r="F98" s="15"/>
      <c r="G98" s="15"/>
      <c r="H98" s="15"/>
      <c r="I98" s="15"/>
      <c r="J98" s="15"/>
      <c r="L98" s="7" t="s">
        <v>36</v>
      </c>
      <c r="M98" s="41">
        <v>8</v>
      </c>
    </row>
    <row r="99" spans="1:13" ht="12.75">
      <c r="A99" s="37">
        <v>0</v>
      </c>
      <c r="B99" s="16" t="s">
        <v>4</v>
      </c>
      <c r="C99" s="17">
        <v>0</v>
      </c>
      <c r="D99" s="9">
        <v>380</v>
      </c>
      <c r="E99" s="15">
        <f>IF($M$102-A100&gt;=0,$F$6,IF(AND(A99&gt;=$M$98,A99&lt;$M$98+$M$99),$F$6,$K$4))</f>
        <v>3200</v>
      </c>
      <c r="F99" s="15">
        <f>D99</f>
        <v>380</v>
      </c>
      <c r="G99" s="15">
        <f>MIN(D99,E99)</f>
        <v>380</v>
      </c>
      <c r="H99" s="15">
        <f>F99-D99</f>
        <v>0</v>
      </c>
      <c r="I99" s="18">
        <f>H99*M4/(5280*$F$3)</f>
        <v>0</v>
      </c>
      <c r="J99" s="18">
        <f>60*H99/E99</f>
        <v>0</v>
      </c>
      <c r="K99" s="31">
        <f>((H99*J99)*$F$4*$F$9/(100*60))+((H99*J99)*(100-$F$4)*$F$10/(100*60))</f>
        <v>0</v>
      </c>
      <c r="L99" s="7" t="s">
        <v>37</v>
      </c>
      <c r="M99" s="41">
        <v>9</v>
      </c>
    </row>
    <row r="100" spans="1:11" ht="12.75">
      <c r="A100" s="37">
        <v>1</v>
      </c>
      <c r="B100" s="2"/>
      <c r="C100" s="17">
        <v>0.0416666666666667</v>
      </c>
      <c r="D100" s="9">
        <v>364</v>
      </c>
      <c r="E100" s="15">
        <f aca="true" t="shared" si="21" ref="E100:E122">IF($M$102-A101&gt;=0,$F$6,IF(AND(A100&gt;=$M$98,A100&lt;$M$98+$M$99),$F$6,$K$4))</f>
        <v>3200</v>
      </c>
      <c r="F100" s="15">
        <f>F99+D100</f>
        <v>744</v>
      </c>
      <c r="G100" s="15">
        <f>IF((D100&lt;E100),IF((E100-D100)&gt;H99,H99+D100+G99,E100+G99),(E100+G99))</f>
        <v>744</v>
      </c>
      <c r="H100" s="15">
        <f>IF((D100&lt;E100),IF((E100-D100)&gt;H99,0,H99-(E100-D100)),(H99+(D100-E100)))</f>
        <v>0</v>
      </c>
      <c r="I100" s="18">
        <f>H100*M4/(5280*$F$3)</f>
        <v>0</v>
      </c>
      <c r="J100" s="18">
        <f aca="true" t="shared" si="22" ref="J100:J122">60*H100/E100</f>
        <v>0</v>
      </c>
      <c r="K100" s="31">
        <f aca="true" t="shared" si="23" ref="K100:K122">((H100*J100)*$F$4*$F$9/(100*60))+((H100*J100)*(100-$F$4)*$F$10/(100*60))</f>
        <v>0</v>
      </c>
    </row>
    <row r="101" spans="1:13" ht="12.75">
      <c r="A101" s="37">
        <v>2</v>
      </c>
      <c r="B101" s="2"/>
      <c r="C101" s="17">
        <v>0.0833333333333333</v>
      </c>
      <c r="D101" s="9">
        <v>303</v>
      </c>
      <c r="E101" s="15">
        <f t="shared" si="21"/>
        <v>3200</v>
      </c>
      <c r="F101" s="15">
        <f aca="true" t="shared" si="24" ref="F101:F122">F100+D101</f>
        <v>1047</v>
      </c>
      <c r="G101" s="15">
        <f aca="true" t="shared" si="25" ref="G101:G122">IF((D101&lt;E101),IF((E101-D101)&gt;H100,H100+D101+G100,E101+G100),(E101+G100))</f>
        <v>1047</v>
      </c>
      <c r="H101" s="15">
        <f aca="true" t="shared" si="26" ref="H101:H122">IF((D101&lt;E101),IF((E101-D101)&gt;H100,0,H100-(E101-D101)),(H100+(D101-E101)))</f>
        <v>0</v>
      </c>
      <c r="I101" s="18">
        <f>H101*M4/(5280*$F$3)</f>
        <v>0</v>
      </c>
      <c r="J101" s="18">
        <f t="shared" si="22"/>
        <v>0</v>
      </c>
      <c r="K101" s="31">
        <f t="shared" si="23"/>
        <v>0</v>
      </c>
      <c r="L101" s="35" t="s">
        <v>35</v>
      </c>
      <c r="M101" s="36">
        <f>COUNT(A99:A122)</f>
        <v>24</v>
      </c>
    </row>
    <row r="102" spans="1:13" ht="12.75">
      <c r="A102" s="37">
        <v>3</v>
      </c>
      <c r="B102" s="2"/>
      <c r="C102" s="17">
        <v>0.125</v>
      </c>
      <c r="D102" s="9">
        <v>305</v>
      </c>
      <c r="E102" s="15">
        <f t="shared" si="21"/>
        <v>3200</v>
      </c>
      <c r="F102" s="15">
        <f t="shared" si="24"/>
        <v>1352</v>
      </c>
      <c r="G102" s="15">
        <f t="shared" si="25"/>
        <v>1352</v>
      </c>
      <c r="H102" s="15">
        <f t="shared" si="26"/>
        <v>0</v>
      </c>
      <c r="I102" s="18">
        <f>H102*M4/(5280*$F$3)</f>
        <v>0</v>
      </c>
      <c r="J102" s="18">
        <f t="shared" si="22"/>
        <v>0</v>
      </c>
      <c r="K102" s="31">
        <f t="shared" si="23"/>
        <v>0</v>
      </c>
      <c r="L102" s="35" t="s">
        <v>34</v>
      </c>
      <c r="M102" s="36">
        <f>M98+M99-M101</f>
        <v>-7</v>
      </c>
    </row>
    <row r="103" spans="1:11" ht="12.75">
      <c r="A103" s="37">
        <v>4</v>
      </c>
      <c r="B103" s="2"/>
      <c r="C103" s="17">
        <v>0.166666666666667</v>
      </c>
      <c r="D103" s="9">
        <v>361</v>
      </c>
      <c r="E103" s="15">
        <f t="shared" si="21"/>
        <v>3200</v>
      </c>
      <c r="F103" s="15">
        <f t="shared" si="24"/>
        <v>1713</v>
      </c>
      <c r="G103" s="15">
        <f t="shared" si="25"/>
        <v>1713</v>
      </c>
      <c r="H103" s="15">
        <f t="shared" si="26"/>
        <v>0</v>
      </c>
      <c r="I103" s="18">
        <f>H103*M4/(5280*$F$3)</f>
        <v>0</v>
      </c>
      <c r="J103" s="18">
        <f t="shared" si="22"/>
        <v>0</v>
      </c>
      <c r="K103" s="31">
        <f t="shared" si="23"/>
        <v>0</v>
      </c>
    </row>
    <row r="104" spans="1:11" ht="12.75">
      <c r="A104" s="37">
        <v>5</v>
      </c>
      <c r="B104" s="2"/>
      <c r="C104" s="17">
        <v>0.208333333333333</v>
      </c>
      <c r="D104" s="9">
        <v>465</v>
      </c>
      <c r="E104" s="15">
        <f t="shared" si="21"/>
        <v>3200</v>
      </c>
      <c r="F104" s="15">
        <f t="shared" si="24"/>
        <v>2178</v>
      </c>
      <c r="G104" s="15">
        <f t="shared" si="25"/>
        <v>2178</v>
      </c>
      <c r="H104" s="15">
        <f t="shared" si="26"/>
        <v>0</v>
      </c>
      <c r="I104" s="18">
        <f>H104*M4/(5280*$F$3)</f>
        <v>0</v>
      </c>
      <c r="J104" s="18">
        <f t="shared" si="22"/>
        <v>0</v>
      </c>
      <c r="K104" s="31">
        <f t="shared" si="23"/>
        <v>0</v>
      </c>
    </row>
    <row r="105" spans="1:11" ht="12.75">
      <c r="A105" s="37">
        <v>6</v>
      </c>
      <c r="B105" s="2"/>
      <c r="C105" s="17">
        <v>0.25</v>
      </c>
      <c r="D105" s="9">
        <v>744</v>
      </c>
      <c r="E105" s="15">
        <f t="shared" si="21"/>
        <v>3200</v>
      </c>
      <c r="F105" s="15">
        <f t="shared" si="24"/>
        <v>2922</v>
      </c>
      <c r="G105" s="15">
        <f t="shared" si="25"/>
        <v>2922</v>
      </c>
      <c r="H105" s="15">
        <f t="shared" si="26"/>
        <v>0</v>
      </c>
      <c r="I105" s="18">
        <f>H105*M4/(5280*$F$3)</f>
        <v>0</v>
      </c>
      <c r="J105" s="18">
        <f t="shared" si="22"/>
        <v>0</v>
      </c>
      <c r="K105" s="31">
        <f t="shared" si="23"/>
        <v>0</v>
      </c>
    </row>
    <row r="106" spans="1:11" ht="12.75">
      <c r="A106" s="37">
        <v>7</v>
      </c>
      <c r="B106" s="2"/>
      <c r="C106" s="17">
        <v>0.291666666666667</v>
      </c>
      <c r="D106" s="9">
        <v>877</v>
      </c>
      <c r="E106" s="15">
        <f t="shared" si="21"/>
        <v>3200</v>
      </c>
      <c r="F106" s="15">
        <f t="shared" si="24"/>
        <v>3799</v>
      </c>
      <c r="G106" s="15">
        <f t="shared" si="25"/>
        <v>3799</v>
      </c>
      <c r="H106" s="15">
        <f t="shared" si="26"/>
        <v>0</v>
      </c>
      <c r="I106" s="18">
        <f>H106*M4/(5280*$F$3)</f>
        <v>0</v>
      </c>
      <c r="J106" s="18">
        <f t="shared" si="22"/>
        <v>0</v>
      </c>
      <c r="K106" s="31">
        <f t="shared" si="23"/>
        <v>0</v>
      </c>
    </row>
    <row r="107" spans="1:11" ht="12.75">
      <c r="A107" s="37">
        <v>8</v>
      </c>
      <c r="B107" s="2"/>
      <c r="C107" s="17">
        <v>0.333333333333333</v>
      </c>
      <c r="D107" s="9">
        <v>1038</v>
      </c>
      <c r="E107" s="15">
        <f t="shared" si="21"/>
        <v>1240</v>
      </c>
      <c r="F107" s="15">
        <f t="shared" si="24"/>
        <v>4837</v>
      </c>
      <c r="G107" s="15">
        <f t="shared" si="25"/>
        <v>4837</v>
      </c>
      <c r="H107" s="15">
        <f t="shared" si="26"/>
        <v>0</v>
      </c>
      <c r="I107" s="18">
        <f>H107*M4/(5280*$F$3)</f>
        <v>0</v>
      </c>
      <c r="J107" s="18">
        <f t="shared" si="22"/>
        <v>0</v>
      </c>
      <c r="K107" s="31">
        <f t="shared" si="23"/>
        <v>0</v>
      </c>
    </row>
    <row r="108" spans="1:13" ht="12.75">
      <c r="A108" s="37">
        <v>9</v>
      </c>
      <c r="B108" s="2"/>
      <c r="C108" s="17">
        <v>0.375</v>
      </c>
      <c r="D108" s="9">
        <v>1164</v>
      </c>
      <c r="E108" s="15">
        <f t="shared" si="21"/>
        <v>1240</v>
      </c>
      <c r="F108" s="15">
        <f t="shared" si="24"/>
        <v>6001</v>
      </c>
      <c r="G108" s="15">
        <f t="shared" si="25"/>
        <v>6001</v>
      </c>
      <c r="H108" s="15">
        <f t="shared" si="26"/>
        <v>0</v>
      </c>
      <c r="I108" s="18">
        <f>H108*M4/(5280*$F$3)</f>
        <v>0</v>
      </c>
      <c r="J108" s="18">
        <f t="shared" si="22"/>
        <v>0</v>
      </c>
      <c r="K108" s="31">
        <f t="shared" si="23"/>
        <v>0</v>
      </c>
      <c r="L108" s="7" t="s">
        <v>23</v>
      </c>
      <c r="M108" s="3">
        <f>MAX(J99:J122)</f>
        <v>31.93548387096774</v>
      </c>
    </row>
    <row r="109" spans="1:11" ht="12.75">
      <c r="A109" s="37">
        <v>10</v>
      </c>
      <c r="B109" s="2"/>
      <c r="C109" s="17">
        <v>0.416666666666667</v>
      </c>
      <c r="D109" s="9">
        <v>1184</v>
      </c>
      <c r="E109" s="15">
        <f t="shared" si="21"/>
        <v>1240</v>
      </c>
      <c r="F109" s="15">
        <f t="shared" si="24"/>
        <v>7185</v>
      </c>
      <c r="G109" s="15">
        <f t="shared" si="25"/>
        <v>7185</v>
      </c>
      <c r="H109" s="15">
        <f t="shared" si="26"/>
        <v>0</v>
      </c>
      <c r="I109" s="18">
        <f>H109*M4/(5280*$F$3)</f>
        <v>0</v>
      </c>
      <c r="J109" s="18">
        <f t="shared" si="22"/>
        <v>0</v>
      </c>
      <c r="K109" s="31">
        <f t="shared" si="23"/>
        <v>0</v>
      </c>
    </row>
    <row r="110" spans="1:13" ht="12.75">
      <c r="A110" s="37">
        <v>11</v>
      </c>
      <c r="B110" s="2"/>
      <c r="C110" s="17">
        <v>0.458333333333333</v>
      </c>
      <c r="D110" s="9">
        <v>1155</v>
      </c>
      <c r="E110" s="15">
        <f t="shared" si="21"/>
        <v>1240</v>
      </c>
      <c r="F110" s="15">
        <f t="shared" si="24"/>
        <v>8340</v>
      </c>
      <c r="G110" s="15">
        <f t="shared" si="25"/>
        <v>8340</v>
      </c>
      <c r="H110" s="15">
        <f t="shared" si="26"/>
        <v>0</v>
      </c>
      <c r="I110" s="18">
        <f>H110*M4/(5280*$F$3)</f>
        <v>0</v>
      </c>
      <c r="J110" s="18">
        <f t="shared" si="22"/>
        <v>0</v>
      </c>
      <c r="K110" s="31">
        <f t="shared" si="23"/>
        <v>0</v>
      </c>
      <c r="L110" s="7" t="s">
        <v>24</v>
      </c>
      <c r="M110" s="3">
        <f>(SUM(H99:H122)/F122)*60</f>
        <v>3.1496659875870563</v>
      </c>
    </row>
    <row r="111" spans="1:11" ht="12.75">
      <c r="A111" s="37">
        <v>12</v>
      </c>
      <c r="B111" s="16" t="s">
        <v>5</v>
      </c>
      <c r="C111" s="17">
        <v>0.5</v>
      </c>
      <c r="D111" s="9">
        <v>1167</v>
      </c>
      <c r="E111" s="15">
        <f t="shared" si="21"/>
        <v>1240</v>
      </c>
      <c r="F111" s="15">
        <f t="shared" si="24"/>
        <v>9507</v>
      </c>
      <c r="G111" s="15">
        <f t="shared" si="25"/>
        <v>9507</v>
      </c>
      <c r="H111" s="15">
        <f t="shared" si="26"/>
        <v>0</v>
      </c>
      <c r="I111" s="18">
        <f>H111*M4/(5280*$F$3)</f>
        <v>0</v>
      </c>
      <c r="J111" s="18">
        <f t="shared" si="22"/>
        <v>0</v>
      </c>
      <c r="K111" s="31">
        <f t="shared" si="23"/>
        <v>0</v>
      </c>
    </row>
    <row r="112" spans="1:13" ht="12.75">
      <c r="A112" s="37">
        <v>13</v>
      </c>
      <c r="B112" s="2"/>
      <c r="C112" s="17">
        <v>0.541666666666667</v>
      </c>
      <c r="D112" s="9">
        <v>1052</v>
      </c>
      <c r="E112" s="15">
        <f t="shared" si="21"/>
        <v>1240</v>
      </c>
      <c r="F112" s="15">
        <f t="shared" si="24"/>
        <v>10559</v>
      </c>
      <c r="G112" s="15">
        <f t="shared" si="25"/>
        <v>10559</v>
      </c>
      <c r="H112" s="15">
        <f t="shared" si="26"/>
        <v>0</v>
      </c>
      <c r="I112" s="18">
        <f>H112*M4/(5280*$F$3)</f>
        <v>0</v>
      </c>
      <c r="J112" s="18">
        <f t="shared" si="22"/>
        <v>0</v>
      </c>
      <c r="K112" s="31">
        <f t="shared" si="23"/>
        <v>0</v>
      </c>
      <c r="L112" s="7" t="s">
        <v>30</v>
      </c>
      <c r="M112" s="29">
        <f>K123</f>
        <v>4707.29935483871</v>
      </c>
    </row>
    <row r="113" spans="1:11" ht="12.75">
      <c r="A113" s="37">
        <v>14</v>
      </c>
      <c r="B113" s="2"/>
      <c r="C113" s="17">
        <v>0.583333333333333</v>
      </c>
      <c r="D113" s="9">
        <v>1340</v>
      </c>
      <c r="E113" s="15">
        <f t="shared" si="21"/>
        <v>1240</v>
      </c>
      <c r="F113" s="15">
        <f t="shared" si="24"/>
        <v>11899</v>
      </c>
      <c r="G113" s="15">
        <f t="shared" si="25"/>
        <v>11799</v>
      </c>
      <c r="H113" s="15">
        <f t="shared" si="26"/>
        <v>100</v>
      </c>
      <c r="I113" s="18">
        <f>H113*M4/(5280*$F$3)</f>
        <v>0.23674242424242425</v>
      </c>
      <c r="J113" s="18">
        <f t="shared" si="22"/>
        <v>4.838709677419355</v>
      </c>
      <c r="K113" s="31">
        <f t="shared" si="23"/>
        <v>83.06451612903226</v>
      </c>
    </row>
    <row r="114" spans="1:13" ht="12.75">
      <c r="A114" s="37">
        <v>15</v>
      </c>
      <c r="B114" s="2"/>
      <c r="C114" s="17">
        <v>0.625</v>
      </c>
      <c r="D114" s="9">
        <v>1488</v>
      </c>
      <c r="E114" s="15">
        <f t="shared" si="21"/>
        <v>1240</v>
      </c>
      <c r="F114" s="15">
        <f t="shared" si="24"/>
        <v>13387</v>
      </c>
      <c r="G114" s="15">
        <f t="shared" si="25"/>
        <v>13039</v>
      </c>
      <c r="H114" s="15">
        <f t="shared" si="26"/>
        <v>348</v>
      </c>
      <c r="I114" s="18">
        <f>H114*M4/(5280*$F$3)</f>
        <v>0.8238636363636364</v>
      </c>
      <c r="J114" s="18">
        <f t="shared" si="22"/>
        <v>16.838709677419356</v>
      </c>
      <c r="K114" s="31">
        <f t="shared" si="23"/>
        <v>1005.9445161290324</v>
      </c>
      <c r="L114" s="7" t="s">
        <v>39</v>
      </c>
      <c r="M114" s="3">
        <f>I123</f>
        <v>1.5625</v>
      </c>
    </row>
    <row r="115" spans="1:11" ht="12.75">
      <c r="A115" s="37">
        <v>16</v>
      </c>
      <c r="B115" s="2"/>
      <c r="C115" s="17">
        <v>0.666666666666667</v>
      </c>
      <c r="D115" s="9">
        <v>1552</v>
      </c>
      <c r="E115" s="15">
        <f t="shared" si="21"/>
        <v>1240</v>
      </c>
      <c r="F115" s="15">
        <f t="shared" si="24"/>
        <v>14939</v>
      </c>
      <c r="G115" s="15">
        <f t="shared" si="25"/>
        <v>14279</v>
      </c>
      <c r="H115" s="15">
        <f t="shared" si="26"/>
        <v>660</v>
      </c>
      <c r="I115" s="18">
        <f>H115*M4/(5280*$F$3)</f>
        <v>1.5625</v>
      </c>
      <c r="J115" s="18">
        <f t="shared" si="22"/>
        <v>31.93548387096774</v>
      </c>
      <c r="K115" s="31">
        <f t="shared" si="23"/>
        <v>3618.2903225806454</v>
      </c>
    </row>
    <row r="116" spans="1:11" ht="12.75">
      <c r="A116" s="37">
        <v>17</v>
      </c>
      <c r="B116" s="2"/>
      <c r="C116" s="17">
        <v>0.708333333333333</v>
      </c>
      <c r="D116" s="9">
        <v>1315</v>
      </c>
      <c r="E116" s="15">
        <f t="shared" si="21"/>
        <v>3200</v>
      </c>
      <c r="F116" s="15">
        <f t="shared" si="24"/>
        <v>16254</v>
      </c>
      <c r="G116" s="15">
        <f t="shared" si="25"/>
        <v>16254</v>
      </c>
      <c r="H116" s="15">
        <f t="shared" si="26"/>
        <v>0</v>
      </c>
      <c r="I116" s="18">
        <f>H116*M4/(5280*$F$3)</f>
        <v>0</v>
      </c>
      <c r="J116" s="18">
        <f t="shared" si="22"/>
        <v>0</v>
      </c>
      <c r="K116" s="31">
        <f t="shared" si="23"/>
        <v>0</v>
      </c>
    </row>
    <row r="117" spans="1:11" ht="12.75">
      <c r="A117" s="37">
        <v>18</v>
      </c>
      <c r="B117" s="2"/>
      <c r="C117" s="17">
        <v>0.75</v>
      </c>
      <c r="D117" s="9">
        <v>1256</v>
      </c>
      <c r="E117" s="15">
        <f t="shared" si="21"/>
        <v>3200</v>
      </c>
      <c r="F117" s="15">
        <f t="shared" si="24"/>
        <v>17510</v>
      </c>
      <c r="G117" s="15">
        <f t="shared" si="25"/>
        <v>17510</v>
      </c>
      <c r="H117" s="15">
        <f t="shared" si="26"/>
        <v>0</v>
      </c>
      <c r="I117" s="18">
        <f>H117*M4/(5280*$F$3)</f>
        <v>0</v>
      </c>
      <c r="J117" s="18">
        <f t="shared" si="22"/>
        <v>0</v>
      </c>
      <c r="K117" s="31">
        <f t="shared" si="23"/>
        <v>0</v>
      </c>
    </row>
    <row r="118" spans="1:11" ht="12.75">
      <c r="A118" s="37">
        <v>19</v>
      </c>
      <c r="B118" s="2"/>
      <c r="C118" s="17">
        <v>0.791666666666667</v>
      </c>
      <c r="D118" s="9">
        <v>954</v>
      </c>
      <c r="E118" s="15">
        <f t="shared" si="21"/>
        <v>3200</v>
      </c>
      <c r="F118" s="15">
        <f t="shared" si="24"/>
        <v>18464</v>
      </c>
      <c r="G118" s="15">
        <f t="shared" si="25"/>
        <v>18464</v>
      </c>
      <c r="H118" s="15">
        <f t="shared" si="26"/>
        <v>0</v>
      </c>
      <c r="I118" s="18">
        <f>H118*M4/(5280*$F$3)</f>
        <v>0</v>
      </c>
      <c r="J118" s="18">
        <f t="shared" si="22"/>
        <v>0</v>
      </c>
      <c r="K118" s="31">
        <f t="shared" si="23"/>
        <v>0</v>
      </c>
    </row>
    <row r="119" spans="1:11" ht="12.75">
      <c r="A119" s="37">
        <v>20</v>
      </c>
      <c r="B119" s="2"/>
      <c r="C119" s="17">
        <v>0.833333333333333</v>
      </c>
      <c r="D119" s="9">
        <v>873</v>
      </c>
      <c r="E119" s="15">
        <f t="shared" si="21"/>
        <v>3200</v>
      </c>
      <c r="F119" s="15">
        <f t="shared" si="24"/>
        <v>19337</v>
      </c>
      <c r="G119" s="15">
        <f t="shared" si="25"/>
        <v>19337</v>
      </c>
      <c r="H119" s="15">
        <f t="shared" si="26"/>
        <v>0</v>
      </c>
      <c r="I119" s="18">
        <f>H119*M4/(5280*$F$3)</f>
        <v>0</v>
      </c>
      <c r="J119" s="18">
        <f t="shared" si="22"/>
        <v>0</v>
      </c>
      <c r="K119" s="31">
        <f t="shared" si="23"/>
        <v>0</v>
      </c>
    </row>
    <row r="120" spans="1:11" ht="12.75">
      <c r="A120" s="37">
        <v>21</v>
      </c>
      <c r="B120" s="2"/>
      <c r="C120" s="17">
        <v>0.875</v>
      </c>
      <c r="D120" s="9">
        <v>711</v>
      </c>
      <c r="E120" s="15">
        <f t="shared" si="21"/>
        <v>3200</v>
      </c>
      <c r="F120" s="15">
        <f t="shared" si="24"/>
        <v>20048</v>
      </c>
      <c r="G120" s="15">
        <f t="shared" si="25"/>
        <v>20048</v>
      </c>
      <c r="H120" s="15">
        <f t="shared" si="26"/>
        <v>0</v>
      </c>
      <c r="I120" s="18">
        <f>H120*M4/(5280*$F$3)</f>
        <v>0</v>
      </c>
      <c r="J120" s="18">
        <f t="shared" si="22"/>
        <v>0</v>
      </c>
      <c r="K120" s="31">
        <f t="shared" si="23"/>
        <v>0</v>
      </c>
    </row>
    <row r="121" spans="1:11" ht="12.75">
      <c r="A121" s="37">
        <v>22</v>
      </c>
      <c r="B121" s="2"/>
      <c r="C121" s="17">
        <v>0.916666666666667</v>
      </c>
      <c r="D121" s="9">
        <v>556</v>
      </c>
      <c r="E121" s="15">
        <f t="shared" si="21"/>
        <v>3200</v>
      </c>
      <c r="F121" s="15">
        <f t="shared" si="24"/>
        <v>20604</v>
      </c>
      <c r="G121" s="15">
        <f t="shared" si="25"/>
        <v>20604</v>
      </c>
      <c r="H121" s="15">
        <f t="shared" si="26"/>
        <v>0</v>
      </c>
      <c r="I121" s="18">
        <f>H121*M4/(5280*$F$3)</f>
        <v>0</v>
      </c>
      <c r="J121" s="18">
        <f t="shared" si="22"/>
        <v>0</v>
      </c>
      <c r="K121" s="31">
        <f t="shared" si="23"/>
        <v>0</v>
      </c>
    </row>
    <row r="122" spans="1:11" ht="13.5" thickBot="1">
      <c r="A122" s="39">
        <v>23</v>
      </c>
      <c r="B122" s="19"/>
      <c r="C122" s="20">
        <v>0.958333333333333</v>
      </c>
      <c r="D122" s="21">
        <v>503</v>
      </c>
      <c r="E122" s="22">
        <f t="shared" si="21"/>
        <v>3200</v>
      </c>
      <c r="F122" s="22">
        <f t="shared" si="24"/>
        <v>21107</v>
      </c>
      <c r="G122" s="22">
        <f t="shared" si="25"/>
        <v>21107</v>
      </c>
      <c r="H122" s="22">
        <f t="shared" si="26"/>
        <v>0</v>
      </c>
      <c r="I122" s="23">
        <f>H122*M4/(5280*$F$3)</f>
        <v>0</v>
      </c>
      <c r="J122" s="23">
        <f t="shared" si="22"/>
        <v>0</v>
      </c>
      <c r="K122" s="31">
        <f t="shared" si="23"/>
        <v>0</v>
      </c>
    </row>
    <row r="123" spans="3:11" ht="12.75">
      <c r="C123" s="8"/>
      <c r="D123" s="8"/>
      <c r="E123" s="8"/>
      <c r="F123" s="8"/>
      <c r="G123" s="8"/>
      <c r="H123" s="8"/>
      <c r="I123" s="47">
        <f>MAX(I99:I122)</f>
        <v>1.5625</v>
      </c>
      <c r="J123" s="8"/>
      <c r="K123" s="31">
        <f>SUM(K99:K122)</f>
        <v>4707.29935483871</v>
      </c>
    </row>
    <row r="124" spans="1:10" ht="24" customHeight="1">
      <c r="A124" s="11" t="s">
        <v>13</v>
      </c>
      <c r="B124" s="12"/>
      <c r="C124" s="13" t="s">
        <v>3</v>
      </c>
      <c r="D124" s="13" t="s">
        <v>6</v>
      </c>
      <c r="E124" s="13" t="s">
        <v>7</v>
      </c>
      <c r="F124" s="14" t="s">
        <v>18</v>
      </c>
      <c r="G124" s="14" t="s">
        <v>20</v>
      </c>
      <c r="H124" s="14" t="s">
        <v>17</v>
      </c>
      <c r="I124" s="14" t="s">
        <v>8</v>
      </c>
      <c r="J124" s="14" t="s">
        <v>9</v>
      </c>
    </row>
    <row r="125" spans="1:13" ht="12.75">
      <c r="A125" s="2"/>
      <c r="B125" s="2"/>
      <c r="C125" s="15"/>
      <c r="D125" s="15"/>
      <c r="E125" s="15"/>
      <c r="F125" s="15"/>
      <c r="G125" s="15"/>
      <c r="H125" s="15"/>
      <c r="I125" s="15"/>
      <c r="J125" s="15"/>
      <c r="L125" s="7" t="s">
        <v>36</v>
      </c>
      <c r="M125" s="41">
        <v>8</v>
      </c>
    </row>
    <row r="126" spans="1:13" ht="12.75">
      <c r="A126" s="37">
        <v>0</v>
      </c>
      <c r="B126" s="16" t="s">
        <v>4</v>
      </c>
      <c r="C126" s="17">
        <v>0</v>
      </c>
      <c r="D126" s="9">
        <v>446</v>
      </c>
      <c r="E126" s="15">
        <f>IF($M$129-A127&gt;=0,$F$6,IF(AND(A126&gt;=$M$125,A126&lt;$M$125+$M$126),$F$6,$K$4))</f>
        <v>3200</v>
      </c>
      <c r="F126" s="15">
        <f>D126</f>
        <v>446</v>
      </c>
      <c r="G126" s="15">
        <f>MIN(D126,E126)</f>
        <v>446</v>
      </c>
      <c r="H126" s="15">
        <f>F126-D126</f>
        <v>0</v>
      </c>
      <c r="I126" s="18">
        <f>H126*M4/(5280*$F$3)</f>
        <v>0</v>
      </c>
      <c r="J126" s="18">
        <f>60*H126/E126</f>
        <v>0</v>
      </c>
      <c r="K126" s="31">
        <f>((H126*J126)*$F$4*$F$9/(100*60))+((H126*J126)*(100-$F$4)*$F$10/(100*60))</f>
        <v>0</v>
      </c>
      <c r="L126" s="7" t="s">
        <v>37</v>
      </c>
      <c r="M126" s="41">
        <v>9</v>
      </c>
    </row>
    <row r="127" spans="1:11" ht="12.75">
      <c r="A127" s="37">
        <v>1</v>
      </c>
      <c r="B127" s="2"/>
      <c r="C127" s="17">
        <v>0.0416666666666667</v>
      </c>
      <c r="D127" s="9">
        <v>427</v>
      </c>
      <c r="E127" s="15">
        <f aca="true" t="shared" si="27" ref="E127:E149">IF($M$129-A128&gt;=0,$F$6,IF(AND(A127&gt;=$M$125,A127&lt;$M$125+$M$126),$F$6,$K$4))</f>
        <v>3200</v>
      </c>
      <c r="F127" s="15">
        <f>F126+D127:D127</f>
        <v>873</v>
      </c>
      <c r="G127" s="15">
        <f>IF((D127&lt;E127),IF((E127-D127)&gt;H126,H126+D127+G126,E127+G126),(E127+G126))</f>
        <v>873</v>
      </c>
      <c r="H127" s="15">
        <f>IF((D127&lt;E127),IF((E127-D127)&gt;H126,0,H126-(E127-D127)),(H126+(D127-E127)))</f>
        <v>0</v>
      </c>
      <c r="I127" s="18">
        <f>H127*M4/(5280*$F$3)</f>
        <v>0</v>
      </c>
      <c r="J127" s="18">
        <f aca="true" t="shared" si="28" ref="J127:J149">60*H127/E127</f>
        <v>0</v>
      </c>
      <c r="K127" s="31">
        <f aca="true" t="shared" si="29" ref="K127:K149">((H127*J127)*$F$4*$F$9/(100*60))+((H127*J127)*(100-$F$4)*$F$10/(100*60))</f>
        <v>0</v>
      </c>
    </row>
    <row r="128" spans="1:13" ht="12.75">
      <c r="A128" s="37">
        <v>2</v>
      </c>
      <c r="B128" s="2"/>
      <c r="C128" s="17">
        <v>0.0833333333333333</v>
      </c>
      <c r="D128" s="9">
        <v>356</v>
      </c>
      <c r="E128" s="15">
        <f t="shared" si="27"/>
        <v>3200</v>
      </c>
      <c r="F128" s="15">
        <f aca="true" t="shared" si="30" ref="F128:F149">F127+D128:D128</f>
        <v>1229</v>
      </c>
      <c r="G128" s="15">
        <f aca="true" t="shared" si="31" ref="G128:G149">IF((D128&lt;E128),IF((E128-D128)&gt;H127,H127+D128+G127,E128+G127),(E128+G127))</f>
        <v>1229</v>
      </c>
      <c r="H128" s="15">
        <f aca="true" t="shared" si="32" ref="H128:H149">IF((D128&lt;E128),IF((E128-D128)&gt;H127,0,H127-(E128-D128)),(H127+(D128-E128)))</f>
        <v>0</v>
      </c>
      <c r="I128" s="18">
        <f>H128*M4/(5280*$F$3)</f>
        <v>0</v>
      </c>
      <c r="J128" s="18">
        <f t="shared" si="28"/>
        <v>0</v>
      </c>
      <c r="K128" s="31">
        <f t="shared" si="29"/>
        <v>0</v>
      </c>
      <c r="L128" s="32" t="s">
        <v>35</v>
      </c>
      <c r="M128" s="33">
        <f>COUNT(A126:A149)</f>
        <v>24</v>
      </c>
    </row>
    <row r="129" spans="1:13" ht="12.75">
      <c r="A129" s="37">
        <v>3</v>
      </c>
      <c r="B129" s="2"/>
      <c r="C129" s="17">
        <v>0.125</v>
      </c>
      <c r="D129" s="9">
        <v>358</v>
      </c>
      <c r="E129" s="15">
        <f t="shared" si="27"/>
        <v>3200</v>
      </c>
      <c r="F129" s="15">
        <f t="shared" si="30"/>
        <v>1587</v>
      </c>
      <c r="G129" s="15">
        <f t="shared" si="31"/>
        <v>1587</v>
      </c>
      <c r="H129" s="15">
        <f t="shared" si="32"/>
        <v>0</v>
      </c>
      <c r="I129" s="18">
        <f>H129*M4/(5280*$F$3)</f>
        <v>0</v>
      </c>
      <c r="J129" s="18">
        <f t="shared" si="28"/>
        <v>0</v>
      </c>
      <c r="K129" s="31">
        <f t="shared" si="29"/>
        <v>0</v>
      </c>
      <c r="L129" s="32" t="s">
        <v>34</v>
      </c>
      <c r="M129" s="34">
        <f>M125+M126-M128</f>
        <v>-7</v>
      </c>
    </row>
    <row r="130" spans="1:11" ht="12.75">
      <c r="A130" s="37">
        <v>4</v>
      </c>
      <c r="B130" s="2"/>
      <c r="C130" s="17">
        <v>0.166666666666667</v>
      </c>
      <c r="D130" s="9">
        <v>425</v>
      </c>
      <c r="E130" s="15">
        <f t="shared" si="27"/>
        <v>3200</v>
      </c>
      <c r="F130" s="15">
        <f t="shared" si="30"/>
        <v>2012</v>
      </c>
      <c r="G130" s="15">
        <f t="shared" si="31"/>
        <v>2012</v>
      </c>
      <c r="H130" s="15">
        <f t="shared" si="32"/>
        <v>0</v>
      </c>
      <c r="I130" s="18">
        <f>H130*M4/(5280*$F$3)</f>
        <v>0</v>
      </c>
      <c r="J130" s="18">
        <f t="shared" si="28"/>
        <v>0</v>
      </c>
      <c r="K130" s="31">
        <f t="shared" si="29"/>
        <v>0</v>
      </c>
    </row>
    <row r="131" spans="1:13" ht="12.75">
      <c r="A131" s="37">
        <v>5</v>
      </c>
      <c r="B131" s="2"/>
      <c r="C131" s="17">
        <v>0.208333333333333</v>
      </c>
      <c r="D131" s="9">
        <v>546</v>
      </c>
      <c r="E131" s="15">
        <f t="shared" si="27"/>
        <v>3200</v>
      </c>
      <c r="F131" s="15">
        <f t="shared" si="30"/>
        <v>2558</v>
      </c>
      <c r="G131" s="15">
        <f t="shared" si="31"/>
        <v>2558</v>
      </c>
      <c r="H131" s="15">
        <f t="shared" si="32"/>
        <v>0</v>
      </c>
      <c r="I131" s="18">
        <f>H131*M4/(5280*$F$3)</f>
        <v>0</v>
      </c>
      <c r="J131" s="18">
        <f t="shared" si="28"/>
        <v>0</v>
      </c>
      <c r="K131" s="31">
        <f t="shared" si="29"/>
        <v>0</v>
      </c>
      <c r="L131" s="7" t="s">
        <v>23</v>
      </c>
      <c r="M131" s="3">
        <f>MAX(J126:J149)</f>
        <v>94.20967741935483</v>
      </c>
    </row>
    <row r="132" spans="1:11" ht="12.75">
      <c r="A132" s="37">
        <v>6</v>
      </c>
      <c r="B132" s="2"/>
      <c r="C132" s="17">
        <v>0.25</v>
      </c>
      <c r="D132" s="9">
        <v>874</v>
      </c>
      <c r="E132" s="15">
        <f t="shared" si="27"/>
        <v>3200</v>
      </c>
      <c r="F132" s="15">
        <f t="shared" si="30"/>
        <v>3432</v>
      </c>
      <c r="G132" s="15">
        <f t="shared" si="31"/>
        <v>3432</v>
      </c>
      <c r="H132" s="15">
        <f t="shared" si="32"/>
        <v>0</v>
      </c>
      <c r="I132" s="18">
        <f>H132*M4/(5280*$F$3)</f>
        <v>0</v>
      </c>
      <c r="J132" s="18">
        <f t="shared" si="28"/>
        <v>0</v>
      </c>
      <c r="K132" s="31">
        <f t="shared" si="29"/>
        <v>0</v>
      </c>
    </row>
    <row r="133" spans="1:13" ht="12.75">
      <c r="A133" s="37">
        <v>7</v>
      </c>
      <c r="B133" s="2"/>
      <c r="C133" s="17">
        <v>0.291666666666667</v>
      </c>
      <c r="D133" s="9">
        <v>1030</v>
      </c>
      <c r="E133" s="15">
        <f t="shared" si="27"/>
        <v>3200</v>
      </c>
      <c r="F133" s="15">
        <f t="shared" si="30"/>
        <v>4462</v>
      </c>
      <c r="G133" s="15">
        <f t="shared" si="31"/>
        <v>4462</v>
      </c>
      <c r="H133" s="15">
        <f t="shared" si="32"/>
        <v>0</v>
      </c>
      <c r="I133" s="18">
        <f>H133*M4/(5280*$F$3)</f>
        <v>0</v>
      </c>
      <c r="J133" s="18">
        <f>60*H133/E133</f>
        <v>0</v>
      </c>
      <c r="K133" s="31">
        <f t="shared" si="29"/>
        <v>0</v>
      </c>
      <c r="L133" s="7" t="s">
        <v>24</v>
      </c>
      <c r="M133" s="3">
        <f>(SUM(H126:H149)/F149)*60</f>
        <v>15.271627344222626</v>
      </c>
    </row>
    <row r="134" spans="1:11" ht="12.75">
      <c r="A134" s="37">
        <v>8</v>
      </c>
      <c r="B134" s="2"/>
      <c r="C134" s="17">
        <v>0.333333333333333</v>
      </c>
      <c r="D134" s="9">
        <v>1219</v>
      </c>
      <c r="E134" s="15">
        <f t="shared" si="27"/>
        <v>1240</v>
      </c>
      <c r="F134" s="15">
        <f t="shared" si="30"/>
        <v>5681</v>
      </c>
      <c r="G134" s="15">
        <f t="shared" si="31"/>
        <v>5681</v>
      </c>
      <c r="H134" s="15">
        <f t="shared" si="32"/>
        <v>0</v>
      </c>
      <c r="I134" s="18">
        <f>H134*M4/(5280*$F$3)</f>
        <v>0</v>
      </c>
      <c r="J134" s="18">
        <f t="shared" si="28"/>
        <v>0</v>
      </c>
      <c r="K134" s="31">
        <f t="shared" si="29"/>
        <v>0</v>
      </c>
    </row>
    <row r="135" spans="1:13" ht="12.75">
      <c r="A135" s="37">
        <v>9</v>
      </c>
      <c r="B135" s="2"/>
      <c r="C135" s="17">
        <v>0.375</v>
      </c>
      <c r="D135" s="9">
        <v>1368</v>
      </c>
      <c r="E135" s="15">
        <f t="shared" si="27"/>
        <v>1240</v>
      </c>
      <c r="F135" s="15">
        <f t="shared" si="30"/>
        <v>7049</v>
      </c>
      <c r="G135" s="15">
        <f t="shared" si="31"/>
        <v>6921</v>
      </c>
      <c r="H135" s="15">
        <f t="shared" si="32"/>
        <v>128</v>
      </c>
      <c r="I135" s="18">
        <f>H135*M4/(5280*$F$3)</f>
        <v>0.30303030303030304</v>
      </c>
      <c r="J135" s="18">
        <f t="shared" si="28"/>
        <v>6.193548387096774</v>
      </c>
      <c r="K135" s="31">
        <f t="shared" si="29"/>
        <v>136.09290322580645</v>
      </c>
      <c r="L135" s="7" t="s">
        <v>30</v>
      </c>
      <c r="M135" s="29">
        <f>K150</f>
        <v>59958.74874193549</v>
      </c>
    </row>
    <row r="136" spans="1:11" ht="12.75">
      <c r="A136" s="37">
        <v>10</v>
      </c>
      <c r="B136" s="2"/>
      <c r="C136" s="17">
        <v>0.416666666666667</v>
      </c>
      <c r="D136" s="9">
        <v>1391</v>
      </c>
      <c r="E136" s="15">
        <f t="shared" si="27"/>
        <v>1240</v>
      </c>
      <c r="F136" s="15">
        <f t="shared" si="30"/>
        <v>8440</v>
      </c>
      <c r="G136" s="15">
        <f t="shared" si="31"/>
        <v>8161</v>
      </c>
      <c r="H136" s="15">
        <f t="shared" si="32"/>
        <v>279</v>
      </c>
      <c r="I136" s="18">
        <f>H136*M4/(5280*$F$3)</f>
        <v>0.6605113636363636</v>
      </c>
      <c r="J136" s="18">
        <f t="shared" si="28"/>
        <v>13.5</v>
      </c>
      <c r="K136" s="31">
        <f t="shared" si="29"/>
        <v>646.5825000000001</v>
      </c>
    </row>
    <row r="137" spans="1:13" ht="12.75" customHeight="1">
      <c r="A137" s="37">
        <v>11</v>
      </c>
      <c r="B137" s="2"/>
      <c r="C137" s="17">
        <v>0.458333333333333</v>
      </c>
      <c r="D137" s="9">
        <v>1357</v>
      </c>
      <c r="E137" s="15">
        <f t="shared" si="27"/>
        <v>1240</v>
      </c>
      <c r="F137" s="15">
        <f t="shared" si="30"/>
        <v>9797</v>
      </c>
      <c r="G137" s="15">
        <f t="shared" si="31"/>
        <v>9401</v>
      </c>
      <c r="H137" s="15">
        <f t="shared" si="32"/>
        <v>396</v>
      </c>
      <c r="I137" s="18">
        <f>H137*M4/(5280*$F$3)</f>
        <v>0.9375</v>
      </c>
      <c r="J137" s="18">
        <f t="shared" si="28"/>
        <v>19.161290322580644</v>
      </c>
      <c r="K137" s="31">
        <f t="shared" si="29"/>
        <v>1302.5845161290322</v>
      </c>
      <c r="L137" s="7" t="s">
        <v>39</v>
      </c>
      <c r="M137" s="3">
        <f>I150</f>
        <v>4.609375</v>
      </c>
    </row>
    <row r="138" spans="1:11" ht="12.75">
      <c r="A138" s="37">
        <v>12</v>
      </c>
      <c r="B138" s="16" t="s">
        <v>5</v>
      </c>
      <c r="C138" s="17">
        <v>0.5</v>
      </c>
      <c r="D138" s="9">
        <v>1371</v>
      </c>
      <c r="E138" s="15">
        <f t="shared" si="27"/>
        <v>1240</v>
      </c>
      <c r="F138" s="15">
        <f t="shared" si="30"/>
        <v>11168</v>
      </c>
      <c r="G138" s="15">
        <f t="shared" si="31"/>
        <v>10641</v>
      </c>
      <c r="H138" s="15">
        <f t="shared" si="32"/>
        <v>527</v>
      </c>
      <c r="I138" s="18">
        <f>H138*M4/(5280*$F$3)</f>
        <v>1.2476325757575757</v>
      </c>
      <c r="J138" s="18">
        <f t="shared" si="28"/>
        <v>25.5</v>
      </c>
      <c r="K138" s="31">
        <f t="shared" si="29"/>
        <v>2306.9425</v>
      </c>
    </row>
    <row r="139" spans="1:11" ht="12.75">
      <c r="A139" s="37">
        <v>13</v>
      </c>
      <c r="B139" s="2"/>
      <c r="C139" s="17">
        <v>0.541666666666667</v>
      </c>
      <c r="D139" s="9">
        <v>1235</v>
      </c>
      <c r="E139" s="15">
        <f t="shared" si="27"/>
        <v>1240</v>
      </c>
      <c r="F139" s="15">
        <f t="shared" si="30"/>
        <v>12403</v>
      </c>
      <c r="G139" s="15">
        <f t="shared" si="31"/>
        <v>11881</v>
      </c>
      <c r="H139" s="15">
        <f t="shared" si="32"/>
        <v>522</v>
      </c>
      <c r="I139" s="18">
        <f>H139*M4/(5280*$F$3)</f>
        <v>1.2357954545454546</v>
      </c>
      <c r="J139" s="18">
        <f t="shared" si="28"/>
        <v>25.258064516129032</v>
      </c>
      <c r="K139" s="31">
        <f t="shared" si="29"/>
        <v>2263.375161290323</v>
      </c>
    </row>
    <row r="140" spans="1:11" ht="12.75">
      <c r="A140" s="37">
        <v>14</v>
      </c>
      <c r="B140" s="2"/>
      <c r="C140" s="17">
        <v>0.583333333333333</v>
      </c>
      <c r="D140" s="9">
        <v>1574</v>
      </c>
      <c r="E140" s="15">
        <f t="shared" si="27"/>
        <v>1240</v>
      </c>
      <c r="F140" s="15">
        <f t="shared" si="30"/>
        <v>13977</v>
      </c>
      <c r="G140" s="15">
        <f t="shared" si="31"/>
        <v>13121</v>
      </c>
      <c r="H140" s="15">
        <f t="shared" si="32"/>
        <v>856</v>
      </c>
      <c r="I140" s="18">
        <f>H140*M4/(5280*$F$3)</f>
        <v>2.0265151515151514</v>
      </c>
      <c r="J140" s="18">
        <f t="shared" si="28"/>
        <v>41.41935483870968</v>
      </c>
      <c r="K140" s="31">
        <f t="shared" si="29"/>
        <v>6086.4361290322595</v>
      </c>
    </row>
    <row r="141" spans="1:11" ht="12.75">
      <c r="A141" s="37">
        <v>15</v>
      </c>
      <c r="B141" s="2"/>
      <c r="C141" s="17">
        <v>0.625</v>
      </c>
      <c r="D141" s="9">
        <v>1748</v>
      </c>
      <c r="E141" s="15">
        <f t="shared" si="27"/>
        <v>1240</v>
      </c>
      <c r="F141" s="15">
        <f t="shared" si="30"/>
        <v>15725</v>
      </c>
      <c r="G141" s="15">
        <f t="shared" si="31"/>
        <v>14361</v>
      </c>
      <c r="H141" s="15">
        <f t="shared" si="32"/>
        <v>1364</v>
      </c>
      <c r="I141" s="18">
        <f>H141*M4/(5280*$F$3)</f>
        <v>3.2291666666666665</v>
      </c>
      <c r="J141" s="18">
        <f t="shared" si="28"/>
        <v>66</v>
      </c>
      <c r="K141" s="31">
        <f t="shared" si="29"/>
        <v>15454.12</v>
      </c>
    </row>
    <row r="142" spans="1:11" ht="12.75">
      <c r="A142" s="37">
        <v>16</v>
      </c>
      <c r="B142" s="2"/>
      <c r="C142" s="17">
        <v>0.666666666666667</v>
      </c>
      <c r="D142" s="9">
        <v>1823</v>
      </c>
      <c r="E142" s="15">
        <f t="shared" si="27"/>
        <v>1240</v>
      </c>
      <c r="F142" s="15">
        <f t="shared" si="30"/>
        <v>17548</v>
      </c>
      <c r="G142" s="15">
        <f t="shared" si="31"/>
        <v>15601</v>
      </c>
      <c r="H142" s="15">
        <f t="shared" si="32"/>
        <v>1947</v>
      </c>
      <c r="I142" s="18">
        <f>H142*M4/(5280*$F$3)</f>
        <v>4.609375</v>
      </c>
      <c r="J142" s="18">
        <f t="shared" si="28"/>
        <v>94.20967741935483</v>
      </c>
      <c r="K142" s="31">
        <f t="shared" si="29"/>
        <v>31488.171532258064</v>
      </c>
    </row>
    <row r="143" spans="1:11" ht="12.75">
      <c r="A143" s="37">
        <v>17</v>
      </c>
      <c r="B143" s="2"/>
      <c r="C143" s="17">
        <v>0.708333333333333</v>
      </c>
      <c r="D143" s="9">
        <v>1545</v>
      </c>
      <c r="E143" s="15">
        <f t="shared" si="27"/>
        <v>3200</v>
      </c>
      <c r="F143" s="15">
        <f t="shared" si="30"/>
        <v>19093</v>
      </c>
      <c r="G143" s="15">
        <f t="shared" si="31"/>
        <v>18801</v>
      </c>
      <c r="H143" s="15">
        <f t="shared" si="32"/>
        <v>292</v>
      </c>
      <c r="I143" s="18">
        <f>H143*M4/(5280*$F$3)</f>
        <v>0.6912878787878788</v>
      </c>
      <c r="J143" s="18">
        <f t="shared" si="28"/>
        <v>5.475</v>
      </c>
      <c r="K143" s="31">
        <f t="shared" si="29"/>
        <v>274.4435</v>
      </c>
    </row>
    <row r="144" spans="1:11" ht="12.75">
      <c r="A144" s="37">
        <v>18</v>
      </c>
      <c r="B144" s="2"/>
      <c r="C144" s="17">
        <v>0.75</v>
      </c>
      <c r="D144" s="9">
        <v>1475</v>
      </c>
      <c r="E144" s="15">
        <f t="shared" si="27"/>
        <v>3200</v>
      </c>
      <c r="F144" s="15">
        <f t="shared" si="30"/>
        <v>20568</v>
      </c>
      <c r="G144" s="15">
        <f t="shared" si="31"/>
        <v>20568</v>
      </c>
      <c r="H144" s="15">
        <f t="shared" si="32"/>
        <v>0</v>
      </c>
      <c r="I144" s="18">
        <f>H144*M4/(5280*$F$3)</f>
        <v>0</v>
      </c>
      <c r="J144" s="18">
        <f t="shared" si="28"/>
        <v>0</v>
      </c>
      <c r="K144" s="31">
        <f t="shared" si="29"/>
        <v>0</v>
      </c>
    </row>
    <row r="145" spans="1:11" ht="12.75">
      <c r="A145" s="37">
        <v>19</v>
      </c>
      <c r="B145" s="2"/>
      <c r="C145" s="17">
        <v>0.791666666666667</v>
      </c>
      <c r="D145" s="9">
        <v>1121</v>
      </c>
      <c r="E145" s="15">
        <f t="shared" si="27"/>
        <v>3200</v>
      </c>
      <c r="F145" s="15">
        <f t="shared" si="30"/>
        <v>21689</v>
      </c>
      <c r="G145" s="15">
        <f t="shared" si="31"/>
        <v>21689</v>
      </c>
      <c r="H145" s="15">
        <f t="shared" si="32"/>
        <v>0</v>
      </c>
      <c r="I145" s="18">
        <f>H145*M4/(5280*$F$3)</f>
        <v>0</v>
      </c>
      <c r="J145" s="18">
        <f t="shared" si="28"/>
        <v>0</v>
      </c>
      <c r="K145" s="31">
        <f t="shared" si="29"/>
        <v>0</v>
      </c>
    </row>
    <row r="146" spans="1:11" ht="12.75">
      <c r="A146" s="37">
        <v>20</v>
      </c>
      <c r="B146" s="2"/>
      <c r="C146" s="17">
        <v>0.833333333333333</v>
      </c>
      <c r="D146" s="9">
        <v>1026</v>
      </c>
      <c r="E146" s="15">
        <f t="shared" si="27"/>
        <v>3200</v>
      </c>
      <c r="F146" s="15">
        <f t="shared" si="30"/>
        <v>22715</v>
      </c>
      <c r="G146" s="15">
        <f t="shared" si="31"/>
        <v>22715</v>
      </c>
      <c r="H146" s="15">
        <f t="shared" si="32"/>
        <v>0</v>
      </c>
      <c r="I146" s="18">
        <f>H146*M4/(5280*$F$3)</f>
        <v>0</v>
      </c>
      <c r="J146" s="18">
        <f t="shared" si="28"/>
        <v>0</v>
      </c>
      <c r="K146" s="31">
        <f t="shared" si="29"/>
        <v>0</v>
      </c>
    </row>
    <row r="147" spans="1:11" ht="12.75">
      <c r="A147" s="37">
        <v>21</v>
      </c>
      <c r="B147" s="2"/>
      <c r="C147" s="17">
        <v>0.875</v>
      </c>
      <c r="D147" s="9">
        <v>836</v>
      </c>
      <c r="E147" s="15">
        <f t="shared" si="27"/>
        <v>3200</v>
      </c>
      <c r="F147" s="15">
        <f t="shared" si="30"/>
        <v>23551</v>
      </c>
      <c r="G147" s="15">
        <f t="shared" si="31"/>
        <v>23551</v>
      </c>
      <c r="H147" s="15">
        <f t="shared" si="32"/>
        <v>0</v>
      </c>
      <c r="I147" s="18">
        <f>H147*M4/(5280*$F$3)</f>
        <v>0</v>
      </c>
      <c r="J147" s="18">
        <f t="shared" si="28"/>
        <v>0</v>
      </c>
      <c r="K147" s="31">
        <f t="shared" si="29"/>
        <v>0</v>
      </c>
    </row>
    <row r="148" spans="1:11" ht="12.75">
      <c r="A148" s="37">
        <v>22</v>
      </c>
      <c r="B148" s="2"/>
      <c r="C148" s="17">
        <v>0.916666666666667</v>
      </c>
      <c r="D148" s="9">
        <v>653</v>
      </c>
      <c r="E148" s="15">
        <f t="shared" si="27"/>
        <v>3200</v>
      </c>
      <c r="F148" s="15">
        <f t="shared" si="30"/>
        <v>24204</v>
      </c>
      <c r="G148" s="15">
        <f t="shared" si="31"/>
        <v>24204</v>
      </c>
      <c r="H148" s="15">
        <f t="shared" si="32"/>
        <v>0</v>
      </c>
      <c r="I148" s="18">
        <f>H148*M4/(5280*$F$3)</f>
        <v>0</v>
      </c>
      <c r="J148" s="18">
        <f t="shared" si="28"/>
        <v>0</v>
      </c>
      <c r="K148" s="31">
        <f t="shared" si="29"/>
        <v>0</v>
      </c>
    </row>
    <row r="149" spans="1:11" ht="13.5" thickBot="1">
      <c r="A149" s="39">
        <v>23</v>
      </c>
      <c r="B149" s="19"/>
      <c r="C149" s="20">
        <v>0.958333333333333</v>
      </c>
      <c r="D149" s="21">
        <v>591</v>
      </c>
      <c r="E149" s="22">
        <f t="shared" si="27"/>
        <v>3200</v>
      </c>
      <c r="F149" s="22">
        <f t="shared" si="30"/>
        <v>24795</v>
      </c>
      <c r="G149" s="22">
        <f t="shared" si="31"/>
        <v>24795</v>
      </c>
      <c r="H149" s="22">
        <f t="shared" si="32"/>
        <v>0</v>
      </c>
      <c r="I149" s="23">
        <f>H149*M4/(5280*$F$3)</f>
        <v>0</v>
      </c>
      <c r="J149" s="23">
        <f t="shared" si="28"/>
        <v>0</v>
      </c>
      <c r="K149" s="31">
        <f t="shared" si="29"/>
        <v>0</v>
      </c>
    </row>
    <row r="150" spans="3:11" ht="12.75">
      <c r="C150" s="8"/>
      <c r="D150" s="8"/>
      <c r="E150" s="8"/>
      <c r="F150" s="8"/>
      <c r="G150" s="8"/>
      <c r="H150" s="8"/>
      <c r="I150" s="47">
        <f>MAX(I126:I149)</f>
        <v>4.609375</v>
      </c>
      <c r="J150" s="8"/>
      <c r="K150" s="31">
        <f>SUM(K126:K149)</f>
        <v>59958.74874193549</v>
      </c>
    </row>
    <row r="151" spans="3:10" ht="12.75">
      <c r="C151" s="8"/>
      <c r="D151" s="8"/>
      <c r="E151" s="8"/>
      <c r="F151" s="8"/>
      <c r="G151" s="8"/>
      <c r="H151" s="8"/>
      <c r="I151" s="8"/>
      <c r="J151" s="8"/>
    </row>
    <row r="152" spans="1:10" ht="25.5" customHeight="1">
      <c r="A152" s="11" t="s">
        <v>14</v>
      </c>
      <c r="B152" s="12"/>
      <c r="C152" s="13" t="s">
        <v>3</v>
      </c>
      <c r="D152" s="13" t="s">
        <v>6</v>
      </c>
      <c r="E152" s="13" t="s">
        <v>7</v>
      </c>
      <c r="F152" s="14" t="s">
        <v>18</v>
      </c>
      <c r="G152" s="14" t="s">
        <v>20</v>
      </c>
      <c r="H152" s="14" t="s">
        <v>17</v>
      </c>
      <c r="I152" s="14" t="s">
        <v>8</v>
      </c>
      <c r="J152" s="14" t="s">
        <v>9</v>
      </c>
    </row>
    <row r="153" spans="1:13" ht="12.75">
      <c r="A153" s="2"/>
      <c r="B153" s="2"/>
      <c r="C153" s="15"/>
      <c r="D153" s="15"/>
      <c r="E153" s="15"/>
      <c r="F153" s="15"/>
      <c r="G153" s="15"/>
      <c r="H153" s="15"/>
      <c r="I153" s="15"/>
      <c r="J153" s="15"/>
      <c r="L153" s="7" t="s">
        <v>36</v>
      </c>
      <c r="M153" s="41">
        <v>8</v>
      </c>
    </row>
    <row r="154" spans="1:13" ht="12.75">
      <c r="A154" s="37">
        <v>0</v>
      </c>
      <c r="B154" s="16" t="s">
        <v>4</v>
      </c>
      <c r="C154" s="17">
        <v>0</v>
      </c>
      <c r="D154" s="9">
        <v>393</v>
      </c>
      <c r="E154" s="15">
        <f>IF($M$157-A155&gt;=0,$F$6,IF(AND(A154&gt;=$M$153,A154&lt;$M$153+$M$154),$F$6,$K$4))</f>
        <v>3200</v>
      </c>
      <c r="F154" s="15">
        <f>D154</f>
        <v>393</v>
      </c>
      <c r="G154" s="15">
        <f>MIN(D154,E154)</f>
        <v>393</v>
      </c>
      <c r="H154" s="15">
        <f>F154-D154</f>
        <v>0</v>
      </c>
      <c r="I154" s="18">
        <f>H154*M4/(5280*$F$3)</f>
        <v>0</v>
      </c>
      <c r="J154" s="18">
        <f>60*H154/E154</f>
        <v>0</v>
      </c>
      <c r="K154" s="31">
        <f>((H154*J154)*$F$4*$F$9/(100*60))+((H154*J154)*(100-$F$4)*$F$10/(100*60))</f>
        <v>0</v>
      </c>
      <c r="L154" s="7" t="s">
        <v>37</v>
      </c>
      <c r="M154" s="41">
        <v>9</v>
      </c>
    </row>
    <row r="155" spans="1:11" ht="12.75">
      <c r="A155" s="37">
        <v>1</v>
      </c>
      <c r="B155" s="2"/>
      <c r="C155" s="17">
        <v>0.0416666666666667</v>
      </c>
      <c r="D155" s="9">
        <v>376</v>
      </c>
      <c r="E155" s="15">
        <f aca="true" t="shared" si="33" ref="E155:E177">IF($M$157-A156&gt;=0,$F$6,IF(AND(A155&gt;=$M$153,A155&lt;$M$153+$M$154),$F$6,$K$4))</f>
        <v>3200</v>
      </c>
      <c r="F155" s="15">
        <f>F154+D155</f>
        <v>769</v>
      </c>
      <c r="G155" s="15">
        <f>IF((D155&lt;E155),IF((E155-D155)&gt;H154,H154+D155+G154,E155+G154),(E155+G154))</f>
        <v>769</v>
      </c>
      <c r="H155" s="15">
        <f>IF((D155&lt;E155),IF((E155-D155)&gt;H154,0,H154-(E155-D155)),(H154+(D155-E155)))</f>
        <v>0</v>
      </c>
      <c r="I155" s="18">
        <f>H155*M4/(5280*$F$3)</f>
        <v>0</v>
      </c>
      <c r="J155" s="18">
        <f aca="true" t="shared" si="34" ref="J155:J177">60*H155/E155</f>
        <v>0</v>
      </c>
      <c r="K155" s="31">
        <f aca="true" t="shared" si="35" ref="K155:K177">((H155*J155)*$F$4*$F$9/(100*60))+((H155*J155)*(100-$F$4)*$F$10/(100*60))</f>
        <v>0</v>
      </c>
    </row>
    <row r="156" spans="1:13" ht="12.75">
      <c r="A156" s="37">
        <v>2</v>
      </c>
      <c r="B156" s="2"/>
      <c r="C156" s="17">
        <v>0.0833333333333333</v>
      </c>
      <c r="D156" s="9">
        <v>313</v>
      </c>
      <c r="E156" s="15">
        <f t="shared" si="33"/>
        <v>3200</v>
      </c>
      <c r="F156" s="15">
        <f aca="true" t="shared" si="36" ref="F156:F177">F155+D156</f>
        <v>1082</v>
      </c>
      <c r="G156" s="15">
        <f aca="true" t="shared" si="37" ref="G156:G177">IF((D156&lt;E156),IF((E156-D156)&gt;H155,H155+D156+G155,E156+G155),(E156+G155))</f>
        <v>1082</v>
      </c>
      <c r="H156" s="15">
        <f aca="true" t="shared" si="38" ref="H156:H177">IF((D156&lt;E156),IF((E156-D156)&gt;H155,0,H155-(E156-D156)),(H155+(D156-E156)))</f>
        <v>0</v>
      </c>
      <c r="I156" s="18">
        <f>H156*M4/(5280*$F$3)</f>
        <v>0</v>
      </c>
      <c r="J156" s="18">
        <f t="shared" si="34"/>
        <v>0</v>
      </c>
      <c r="K156" s="31">
        <f t="shared" si="35"/>
        <v>0</v>
      </c>
      <c r="L156" s="35" t="s">
        <v>35</v>
      </c>
      <c r="M156" s="36">
        <f>COUNT(A154:A177)</f>
        <v>24</v>
      </c>
    </row>
    <row r="157" spans="1:13" ht="12.75">
      <c r="A157" s="37">
        <v>3</v>
      </c>
      <c r="B157" s="2"/>
      <c r="C157" s="17">
        <v>0.125</v>
      </c>
      <c r="D157" s="9">
        <v>316</v>
      </c>
      <c r="E157" s="15">
        <f t="shared" si="33"/>
        <v>3200</v>
      </c>
      <c r="F157" s="15">
        <f t="shared" si="36"/>
        <v>1398</v>
      </c>
      <c r="G157" s="15">
        <f t="shared" si="37"/>
        <v>1398</v>
      </c>
      <c r="H157" s="15">
        <f t="shared" si="38"/>
        <v>0</v>
      </c>
      <c r="I157" s="18">
        <f>H157*M4/(5280*$F$3)</f>
        <v>0</v>
      </c>
      <c r="J157" s="18">
        <f t="shared" si="34"/>
        <v>0</v>
      </c>
      <c r="K157" s="31">
        <f t="shared" si="35"/>
        <v>0</v>
      </c>
      <c r="L157" s="35" t="s">
        <v>34</v>
      </c>
      <c r="M157" s="36">
        <f>M153+M154-M156</f>
        <v>-7</v>
      </c>
    </row>
    <row r="158" spans="1:11" ht="12.75">
      <c r="A158" s="37">
        <v>4</v>
      </c>
      <c r="B158" s="2"/>
      <c r="C158" s="17">
        <v>0.166666666666667</v>
      </c>
      <c r="D158" s="9">
        <v>374</v>
      </c>
      <c r="E158" s="15">
        <f t="shared" si="33"/>
        <v>3200</v>
      </c>
      <c r="F158" s="15">
        <f t="shared" si="36"/>
        <v>1772</v>
      </c>
      <c r="G158" s="15">
        <f t="shared" si="37"/>
        <v>1772</v>
      </c>
      <c r="H158" s="15">
        <f t="shared" si="38"/>
        <v>0</v>
      </c>
      <c r="I158" s="18">
        <f>H158*M4/(5280*$F$3)</f>
        <v>0</v>
      </c>
      <c r="J158" s="18">
        <f t="shared" si="34"/>
        <v>0</v>
      </c>
      <c r="K158" s="31">
        <f t="shared" si="35"/>
        <v>0</v>
      </c>
    </row>
    <row r="159" spans="1:13" ht="12.75">
      <c r="A159" s="37">
        <v>5</v>
      </c>
      <c r="B159" s="2"/>
      <c r="C159" s="17">
        <v>0.208333333333333</v>
      </c>
      <c r="D159" s="9">
        <v>481</v>
      </c>
      <c r="E159" s="15">
        <f t="shared" si="33"/>
        <v>3200</v>
      </c>
      <c r="F159" s="15">
        <f t="shared" si="36"/>
        <v>2253</v>
      </c>
      <c r="G159" s="15">
        <f t="shared" si="37"/>
        <v>2253</v>
      </c>
      <c r="H159" s="15">
        <f t="shared" si="38"/>
        <v>0</v>
      </c>
      <c r="I159" s="18">
        <f>H159*M4/(5280*$F$3)</f>
        <v>0</v>
      </c>
      <c r="J159" s="18">
        <f t="shared" si="34"/>
        <v>0</v>
      </c>
      <c r="K159" s="31">
        <f t="shared" si="35"/>
        <v>0</v>
      </c>
      <c r="L159" s="7" t="s">
        <v>23</v>
      </c>
      <c r="M159" s="3">
        <f>MAX(J154:J177)</f>
        <v>39.29032258064516</v>
      </c>
    </row>
    <row r="160" spans="1:11" ht="12.75">
      <c r="A160" s="37">
        <v>6</v>
      </c>
      <c r="B160" s="2"/>
      <c r="C160" s="17">
        <v>0.25</v>
      </c>
      <c r="D160" s="9">
        <v>770</v>
      </c>
      <c r="E160" s="15">
        <f t="shared" si="33"/>
        <v>3200</v>
      </c>
      <c r="F160" s="15">
        <f t="shared" si="36"/>
        <v>3023</v>
      </c>
      <c r="G160" s="15">
        <f t="shared" si="37"/>
        <v>3023</v>
      </c>
      <c r="H160" s="15">
        <f t="shared" si="38"/>
        <v>0</v>
      </c>
      <c r="I160" s="18">
        <f>H160*M4/(5280*$F$3)</f>
        <v>0</v>
      </c>
      <c r="J160" s="18">
        <f t="shared" si="34"/>
        <v>0</v>
      </c>
      <c r="K160" s="31">
        <f t="shared" si="35"/>
        <v>0</v>
      </c>
    </row>
    <row r="161" spans="1:13" ht="12.75">
      <c r="A161" s="37">
        <v>7</v>
      </c>
      <c r="B161" s="2"/>
      <c r="C161" s="17">
        <v>0.291666666666667</v>
      </c>
      <c r="D161" s="9">
        <v>907</v>
      </c>
      <c r="E161" s="15">
        <f t="shared" si="33"/>
        <v>3200</v>
      </c>
      <c r="F161" s="15">
        <f t="shared" si="36"/>
        <v>3930</v>
      </c>
      <c r="G161" s="15">
        <f t="shared" si="37"/>
        <v>3930</v>
      </c>
      <c r="H161" s="15">
        <f t="shared" si="38"/>
        <v>0</v>
      </c>
      <c r="I161" s="18">
        <f>H161*M4/(5280*$F$3)</f>
        <v>0</v>
      </c>
      <c r="J161" s="18">
        <f t="shared" si="34"/>
        <v>0</v>
      </c>
      <c r="K161" s="31">
        <f t="shared" si="35"/>
        <v>0</v>
      </c>
      <c r="L161" s="7" t="s">
        <v>24</v>
      </c>
      <c r="M161" s="3">
        <f>(SUM(H154:H177)/F177)*60</f>
        <v>3.8573194743349055</v>
      </c>
    </row>
    <row r="162" spans="1:11" ht="12.75">
      <c r="A162" s="37">
        <v>8</v>
      </c>
      <c r="B162" s="2"/>
      <c r="C162" s="17">
        <v>0.333333333333333</v>
      </c>
      <c r="D162" s="9">
        <v>1074</v>
      </c>
      <c r="E162" s="15">
        <f t="shared" si="33"/>
        <v>1240</v>
      </c>
      <c r="F162" s="15">
        <f t="shared" si="36"/>
        <v>5004</v>
      </c>
      <c r="G162" s="15">
        <f t="shared" si="37"/>
        <v>5004</v>
      </c>
      <c r="H162" s="15">
        <f t="shared" si="38"/>
        <v>0</v>
      </c>
      <c r="I162" s="18">
        <f>H162*M4/(5280*$F$3)</f>
        <v>0</v>
      </c>
      <c r="J162" s="18">
        <f t="shared" si="34"/>
        <v>0</v>
      </c>
      <c r="K162" s="31">
        <f t="shared" si="35"/>
        <v>0</v>
      </c>
    </row>
    <row r="163" spans="1:13" ht="12.75">
      <c r="A163" s="37">
        <v>9</v>
      </c>
      <c r="B163" s="2"/>
      <c r="C163" s="17">
        <v>0.375</v>
      </c>
      <c r="D163" s="9">
        <v>1205</v>
      </c>
      <c r="E163" s="15">
        <f t="shared" si="33"/>
        <v>1240</v>
      </c>
      <c r="F163" s="15">
        <f t="shared" si="36"/>
        <v>6209</v>
      </c>
      <c r="G163" s="15">
        <f t="shared" si="37"/>
        <v>6209</v>
      </c>
      <c r="H163" s="15">
        <f t="shared" si="38"/>
        <v>0</v>
      </c>
      <c r="I163" s="18">
        <f>H163*M4/(5280*$F$3)</f>
        <v>0</v>
      </c>
      <c r="J163" s="18">
        <f t="shared" si="34"/>
        <v>0</v>
      </c>
      <c r="K163" s="31">
        <f t="shared" si="35"/>
        <v>0</v>
      </c>
      <c r="L163" s="7" t="s">
        <v>30</v>
      </c>
      <c r="M163" s="29">
        <f>K178</f>
        <v>7306.155483870968</v>
      </c>
    </row>
    <row r="164" spans="1:11" ht="12.75">
      <c r="A164" s="37">
        <v>10</v>
      </c>
      <c r="B164" s="2"/>
      <c r="C164" s="17">
        <v>0.416666666666667</v>
      </c>
      <c r="D164" s="9">
        <v>1225</v>
      </c>
      <c r="E164" s="15">
        <f t="shared" si="33"/>
        <v>1240</v>
      </c>
      <c r="F164" s="15">
        <f t="shared" si="36"/>
        <v>7434</v>
      </c>
      <c r="G164" s="15">
        <f t="shared" si="37"/>
        <v>7434</v>
      </c>
      <c r="H164" s="15">
        <f t="shared" si="38"/>
        <v>0</v>
      </c>
      <c r="I164" s="18">
        <f>H164*M4/(5280*$F$3)</f>
        <v>0</v>
      </c>
      <c r="J164" s="18">
        <f t="shared" si="34"/>
        <v>0</v>
      </c>
      <c r="K164" s="31">
        <f t="shared" si="35"/>
        <v>0</v>
      </c>
    </row>
    <row r="165" spans="1:13" ht="12.75" customHeight="1">
      <c r="A165" s="37">
        <v>11</v>
      </c>
      <c r="B165" s="2"/>
      <c r="C165" s="17">
        <v>0.458333333333333</v>
      </c>
      <c r="D165" s="9">
        <v>1195</v>
      </c>
      <c r="E165" s="15">
        <f t="shared" si="33"/>
        <v>1240</v>
      </c>
      <c r="F165" s="15">
        <f t="shared" si="36"/>
        <v>8629</v>
      </c>
      <c r="G165" s="15">
        <f t="shared" si="37"/>
        <v>8629</v>
      </c>
      <c r="H165" s="15">
        <f t="shared" si="38"/>
        <v>0</v>
      </c>
      <c r="I165" s="18">
        <f>H165*M4/(5280*$F$3)</f>
        <v>0</v>
      </c>
      <c r="J165" s="18">
        <f t="shared" si="34"/>
        <v>0</v>
      </c>
      <c r="K165" s="31">
        <f t="shared" si="35"/>
        <v>0</v>
      </c>
      <c r="L165" s="7" t="s">
        <v>39</v>
      </c>
      <c r="M165" s="3">
        <f>I178</f>
        <v>1.9223484848484849</v>
      </c>
    </row>
    <row r="166" spans="1:11" ht="12.75">
      <c r="A166" s="37">
        <v>12</v>
      </c>
      <c r="B166" s="16" t="s">
        <v>5</v>
      </c>
      <c r="C166" s="17">
        <v>0.5</v>
      </c>
      <c r="D166" s="9">
        <v>1207</v>
      </c>
      <c r="E166" s="15">
        <f t="shared" si="33"/>
        <v>1240</v>
      </c>
      <c r="F166" s="15">
        <f t="shared" si="36"/>
        <v>9836</v>
      </c>
      <c r="G166" s="15">
        <f t="shared" si="37"/>
        <v>9836</v>
      </c>
      <c r="H166" s="15">
        <f t="shared" si="38"/>
        <v>0</v>
      </c>
      <c r="I166" s="18">
        <f>H166*M4/(5280*$F$3)</f>
        <v>0</v>
      </c>
      <c r="J166" s="18">
        <f t="shared" si="34"/>
        <v>0</v>
      </c>
      <c r="K166" s="31">
        <f t="shared" si="35"/>
        <v>0</v>
      </c>
    </row>
    <row r="167" spans="1:11" ht="12.75">
      <c r="A167" s="37">
        <v>13</v>
      </c>
      <c r="B167" s="2"/>
      <c r="C167" s="17">
        <v>0.541666666666667</v>
      </c>
      <c r="D167" s="9">
        <v>1088</v>
      </c>
      <c r="E167" s="15">
        <f t="shared" si="33"/>
        <v>1240</v>
      </c>
      <c r="F167" s="15">
        <f t="shared" si="36"/>
        <v>10924</v>
      </c>
      <c r="G167" s="15">
        <f t="shared" si="37"/>
        <v>10924</v>
      </c>
      <c r="H167" s="15">
        <f t="shared" si="38"/>
        <v>0</v>
      </c>
      <c r="I167" s="18">
        <f>H167*M4/(5280*$F$3)</f>
        <v>0</v>
      </c>
      <c r="J167" s="18">
        <f t="shared" si="34"/>
        <v>0</v>
      </c>
      <c r="K167" s="31">
        <f t="shared" si="35"/>
        <v>0</v>
      </c>
    </row>
    <row r="168" spans="1:11" ht="12.75">
      <c r="A168" s="37">
        <v>14</v>
      </c>
      <c r="B168" s="2"/>
      <c r="C168" s="17">
        <v>0.583333333333333</v>
      </c>
      <c r="D168" s="9">
        <v>1386</v>
      </c>
      <c r="E168" s="15">
        <f t="shared" si="33"/>
        <v>1240</v>
      </c>
      <c r="F168" s="15">
        <f t="shared" si="36"/>
        <v>12310</v>
      </c>
      <c r="G168" s="15">
        <f t="shared" si="37"/>
        <v>12164</v>
      </c>
      <c r="H168" s="15">
        <f t="shared" si="38"/>
        <v>146</v>
      </c>
      <c r="I168" s="18">
        <f>H168*M4/(5280*$F$3)</f>
        <v>0.3456439393939394</v>
      </c>
      <c r="J168" s="18">
        <f t="shared" si="34"/>
        <v>7.064516129032258</v>
      </c>
      <c r="K168" s="31">
        <f t="shared" si="35"/>
        <v>177.06032258064516</v>
      </c>
    </row>
    <row r="169" spans="1:11" ht="12.75">
      <c r="A169" s="37">
        <v>15</v>
      </c>
      <c r="B169" s="2"/>
      <c r="C169" s="17">
        <v>0.625</v>
      </c>
      <c r="D169" s="9">
        <v>1540</v>
      </c>
      <c r="E169" s="15">
        <f t="shared" si="33"/>
        <v>1240</v>
      </c>
      <c r="F169" s="15">
        <f t="shared" si="36"/>
        <v>13850</v>
      </c>
      <c r="G169" s="15">
        <f t="shared" si="37"/>
        <v>13404</v>
      </c>
      <c r="H169" s="15">
        <f t="shared" si="38"/>
        <v>446</v>
      </c>
      <c r="I169" s="18">
        <f>H169*M4/(5280*$F$3)</f>
        <v>1.0558712121212122</v>
      </c>
      <c r="J169" s="18">
        <f t="shared" si="34"/>
        <v>21.580645161290324</v>
      </c>
      <c r="K169" s="31">
        <f t="shared" si="35"/>
        <v>1652.2861290322583</v>
      </c>
    </row>
    <row r="170" spans="1:11" ht="12.75">
      <c r="A170" s="37">
        <v>16</v>
      </c>
      <c r="B170" s="2"/>
      <c r="C170" s="17">
        <v>0.666666666666667</v>
      </c>
      <c r="D170" s="9">
        <v>1606</v>
      </c>
      <c r="E170" s="15">
        <f t="shared" si="33"/>
        <v>1240</v>
      </c>
      <c r="F170" s="15">
        <f t="shared" si="36"/>
        <v>15456</v>
      </c>
      <c r="G170" s="15">
        <f t="shared" si="37"/>
        <v>14644</v>
      </c>
      <c r="H170" s="15">
        <f t="shared" si="38"/>
        <v>812</v>
      </c>
      <c r="I170" s="18">
        <f>H170*M4/(5280*$F$3)</f>
        <v>1.9223484848484849</v>
      </c>
      <c r="J170" s="18">
        <f t="shared" si="34"/>
        <v>39.29032258064516</v>
      </c>
      <c r="K170" s="31">
        <f t="shared" si="35"/>
        <v>5476.809032258065</v>
      </c>
    </row>
    <row r="171" spans="1:11" ht="12.75">
      <c r="A171" s="37">
        <v>17</v>
      </c>
      <c r="B171" s="2"/>
      <c r="C171" s="17">
        <v>0.708333333333333</v>
      </c>
      <c r="D171" s="9">
        <v>1361</v>
      </c>
      <c r="E171" s="15">
        <f t="shared" si="33"/>
        <v>3200</v>
      </c>
      <c r="F171" s="15">
        <f t="shared" si="36"/>
        <v>16817</v>
      </c>
      <c r="G171" s="15">
        <f t="shared" si="37"/>
        <v>16817</v>
      </c>
      <c r="H171" s="15">
        <f t="shared" si="38"/>
        <v>0</v>
      </c>
      <c r="I171" s="18">
        <f>H171*M4/(5280*$F$3)</f>
        <v>0</v>
      </c>
      <c r="J171" s="18">
        <f t="shared" si="34"/>
        <v>0</v>
      </c>
      <c r="K171" s="31">
        <f t="shared" si="35"/>
        <v>0</v>
      </c>
    </row>
    <row r="172" spans="1:11" ht="12.75">
      <c r="A172" s="37">
        <v>18</v>
      </c>
      <c r="B172" s="2"/>
      <c r="C172" s="17">
        <v>0.75</v>
      </c>
      <c r="D172" s="9">
        <v>1300</v>
      </c>
      <c r="E172" s="15">
        <f t="shared" si="33"/>
        <v>3200</v>
      </c>
      <c r="F172" s="15">
        <f t="shared" si="36"/>
        <v>18117</v>
      </c>
      <c r="G172" s="15">
        <f t="shared" si="37"/>
        <v>18117</v>
      </c>
      <c r="H172" s="15">
        <f t="shared" si="38"/>
        <v>0</v>
      </c>
      <c r="I172" s="18">
        <f>H172*M4/(5280*$F$3)</f>
        <v>0</v>
      </c>
      <c r="J172" s="18">
        <f t="shared" si="34"/>
        <v>0</v>
      </c>
      <c r="K172" s="31">
        <f t="shared" si="35"/>
        <v>0</v>
      </c>
    </row>
    <row r="173" spans="1:11" ht="12.75">
      <c r="A173" s="37">
        <v>19</v>
      </c>
      <c r="B173" s="2"/>
      <c r="C173" s="17">
        <v>0.791666666666667</v>
      </c>
      <c r="D173" s="9">
        <v>987</v>
      </c>
      <c r="E173" s="15">
        <f t="shared" si="33"/>
        <v>3200</v>
      </c>
      <c r="F173" s="15">
        <f t="shared" si="36"/>
        <v>19104</v>
      </c>
      <c r="G173" s="15">
        <f t="shared" si="37"/>
        <v>19104</v>
      </c>
      <c r="H173" s="15">
        <f t="shared" si="38"/>
        <v>0</v>
      </c>
      <c r="I173" s="18">
        <f>H173*M4/(5280*$F$3)</f>
        <v>0</v>
      </c>
      <c r="J173" s="18">
        <f t="shared" si="34"/>
        <v>0</v>
      </c>
      <c r="K173" s="31">
        <f t="shared" si="35"/>
        <v>0</v>
      </c>
    </row>
    <row r="174" spans="1:11" ht="12.75">
      <c r="A174" s="37">
        <v>20</v>
      </c>
      <c r="B174" s="2"/>
      <c r="C174" s="17">
        <v>0.833333333333333</v>
      </c>
      <c r="D174" s="9">
        <v>904</v>
      </c>
      <c r="E174" s="15">
        <f t="shared" si="33"/>
        <v>3200</v>
      </c>
      <c r="F174" s="15">
        <f t="shared" si="36"/>
        <v>20008</v>
      </c>
      <c r="G174" s="15">
        <f t="shared" si="37"/>
        <v>20008</v>
      </c>
      <c r="H174" s="15">
        <f t="shared" si="38"/>
        <v>0</v>
      </c>
      <c r="I174" s="18">
        <f>H174*M4/(5280*$F$3)</f>
        <v>0</v>
      </c>
      <c r="J174" s="18">
        <f t="shared" si="34"/>
        <v>0</v>
      </c>
      <c r="K174" s="31">
        <f t="shared" si="35"/>
        <v>0</v>
      </c>
    </row>
    <row r="175" spans="1:11" ht="12.75">
      <c r="A175" s="37">
        <v>21</v>
      </c>
      <c r="B175" s="2"/>
      <c r="C175" s="17">
        <v>0.875</v>
      </c>
      <c r="D175" s="9">
        <v>736</v>
      </c>
      <c r="E175" s="15">
        <f t="shared" si="33"/>
        <v>3200</v>
      </c>
      <c r="F175" s="15">
        <f t="shared" si="36"/>
        <v>20744</v>
      </c>
      <c r="G175" s="15">
        <f t="shared" si="37"/>
        <v>20744</v>
      </c>
      <c r="H175" s="15">
        <f t="shared" si="38"/>
        <v>0</v>
      </c>
      <c r="I175" s="18">
        <f>H175*M4/(5280*$F$3)</f>
        <v>0</v>
      </c>
      <c r="J175" s="18">
        <f t="shared" si="34"/>
        <v>0</v>
      </c>
      <c r="K175" s="31">
        <f t="shared" si="35"/>
        <v>0</v>
      </c>
    </row>
    <row r="176" spans="1:11" ht="12.75">
      <c r="A176" s="37">
        <v>22</v>
      </c>
      <c r="B176" s="2"/>
      <c r="C176" s="17">
        <v>0.916666666666667</v>
      </c>
      <c r="D176" s="9">
        <v>575</v>
      </c>
      <c r="E176" s="15">
        <f t="shared" si="33"/>
        <v>3200</v>
      </c>
      <c r="F176" s="15">
        <f t="shared" si="36"/>
        <v>21319</v>
      </c>
      <c r="G176" s="15">
        <f t="shared" si="37"/>
        <v>21319</v>
      </c>
      <c r="H176" s="15">
        <f t="shared" si="38"/>
        <v>0</v>
      </c>
      <c r="I176" s="18">
        <f>H176*M4/(5280*$F$3)</f>
        <v>0</v>
      </c>
      <c r="J176" s="18">
        <f t="shared" si="34"/>
        <v>0</v>
      </c>
      <c r="K176" s="31">
        <f t="shared" si="35"/>
        <v>0</v>
      </c>
    </row>
    <row r="177" spans="1:11" ht="13.5" thickBot="1">
      <c r="A177" s="39">
        <v>23</v>
      </c>
      <c r="B177" s="19"/>
      <c r="C177" s="20">
        <v>0.958333333333333</v>
      </c>
      <c r="D177" s="21">
        <v>520</v>
      </c>
      <c r="E177" s="22">
        <f t="shared" si="33"/>
        <v>3200</v>
      </c>
      <c r="F177" s="22">
        <f t="shared" si="36"/>
        <v>21839</v>
      </c>
      <c r="G177" s="22">
        <f t="shared" si="37"/>
        <v>21839</v>
      </c>
      <c r="H177" s="22">
        <f t="shared" si="38"/>
        <v>0</v>
      </c>
      <c r="I177" s="23">
        <f>H177*M4/(5280*$F$3)</f>
        <v>0</v>
      </c>
      <c r="J177" s="23">
        <f t="shared" si="34"/>
        <v>0</v>
      </c>
      <c r="K177" s="31">
        <f t="shared" si="35"/>
        <v>0</v>
      </c>
    </row>
    <row r="178" spans="3:11" ht="12.75">
      <c r="C178" s="8"/>
      <c r="D178" s="8"/>
      <c r="E178" s="8"/>
      <c r="F178" s="8"/>
      <c r="G178" s="8"/>
      <c r="H178" s="8"/>
      <c r="I178" s="47">
        <f>MAX(I154:I177)</f>
        <v>1.9223484848484849</v>
      </c>
      <c r="J178" s="8"/>
      <c r="K178" s="31">
        <f>SUM(K154:K177)</f>
        <v>7306.155483870968</v>
      </c>
    </row>
    <row r="179" spans="3:10" ht="12.75">
      <c r="C179" s="8"/>
      <c r="D179" s="8"/>
      <c r="E179" s="8"/>
      <c r="F179" s="8"/>
      <c r="G179" s="8"/>
      <c r="H179" s="8"/>
      <c r="I179" s="8"/>
      <c r="J179" s="8"/>
    </row>
    <row r="180" spans="1:10" ht="24.75" customHeight="1">
      <c r="A180" s="11" t="s">
        <v>15</v>
      </c>
      <c r="B180" s="12"/>
      <c r="C180" s="13" t="s">
        <v>3</v>
      </c>
      <c r="D180" s="13" t="s">
        <v>6</v>
      </c>
      <c r="E180" s="13" t="s">
        <v>7</v>
      </c>
      <c r="F180" s="14" t="s">
        <v>18</v>
      </c>
      <c r="G180" s="14" t="s">
        <v>20</v>
      </c>
      <c r="H180" s="14" t="s">
        <v>17</v>
      </c>
      <c r="I180" s="14" t="s">
        <v>8</v>
      </c>
      <c r="J180" s="14" t="s">
        <v>9</v>
      </c>
    </row>
    <row r="181" spans="1:13" ht="12.75">
      <c r="A181" s="2"/>
      <c r="B181" s="2"/>
      <c r="C181" s="15"/>
      <c r="D181" s="15"/>
      <c r="E181" s="15"/>
      <c r="F181" s="15"/>
      <c r="G181" s="15"/>
      <c r="H181" s="15"/>
      <c r="I181" s="15"/>
      <c r="J181" s="15"/>
      <c r="L181" s="7" t="s">
        <v>36</v>
      </c>
      <c r="M181" s="41">
        <v>8</v>
      </c>
    </row>
    <row r="182" spans="1:13" ht="12.75">
      <c r="A182" s="37">
        <v>0</v>
      </c>
      <c r="B182" s="16" t="s">
        <v>4</v>
      </c>
      <c r="C182" s="17">
        <v>0</v>
      </c>
      <c r="D182" s="9">
        <v>370</v>
      </c>
      <c r="E182" s="15">
        <f>IF($M$185-A183&gt;=0,$F$6,IF(AND(A182&gt;=$M$181,A182&lt;$M$181+$M$182),$F$6,$K$4))</f>
        <v>3200</v>
      </c>
      <c r="F182" s="15">
        <f>D182</f>
        <v>370</v>
      </c>
      <c r="G182" s="15">
        <f>MIN(D182,E182)</f>
        <v>370</v>
      </c>
      <c r="H182" s="15">
        <f>F182-D182</f>
        <v>0</v>
      </c>
      <c r="I182" s="18">
        <f>H182*M4/(5280*$F$3)</f>
        <v>0</v>
      </c>
      <c r="J182" s="18">
        <f>60*H182/E182</f>
        <v>0</v>
      </c>
      <c r="K182" s="31">
        <f>((H182*J182)*$F$4*$F$9/(100*60))+((H182*J182)*(100-$F$4)*$F$10/(100*60))</f>
        <v>0</v>
      </c>
      <c r="L182" s="7" t="s">
        <v>37</v>
      </c>
      <c r="M182" s="41">
        <v>9</v>
      </c>
    </row>
    <row r="183" spans="1:11" ht="12.75">
      <c r="A183" s="37">
        <v>1</v>
      </c>
      <c r="B183" s="2"/>
      <c r="C183" s="17">
        <v>0.0416666666666667</v>
      </c>
      <c r="D183" s="9">
        <v>354</v>
      </c>
      <c r="E183" s="15">
        <f aca="true" t="shared" si="39" ref="E183:E205">IF($M$185-A184&gt;=0,$F$6,IF(AND(A183&gt;=$M$181,A183&lt;$M$181+$M$182),$F$6,$K$4))</f>
        <v>3200</v>
      </c>
      <c r="F183" s="15">
        <f>F182+D183</f>
        <v>724</v>
      </c>
      <c r="G183" s="15">
        <f>IF((D183&lt;E183),IF((E183-D183)&gt;H182,H182+D183+G182,E183+G182),(E183+G182))</f>
        <v>724</v>
      </c>
      <c r="H183" s="15">
        <f>IF((D183&lt;E183),IF((E183-D183)&gt;H182,0,H182-(E183-D183)),(H182+(D183-E183)))</f>
        <v>0</v>
      </c>
      <c r="I183" s="18">
        <f>H183*M4/(5280*$F$3)</f>
        <v>0</v>
      </c>
      <c r="J183" s="18">
        <f aca="true" t="shared" si="40" ref="J183:J204">60*H183/E183</f>
        <v>0</v>
      </c>
      <c r="K183" s="31">
        <f aca="true" t="shared" si="41" ref="K183:K205">((H183*J183)*$F$4*$F$9/(100*60))+((H183*J183)*(100-$F$4)*$F$10/(100*60))</f>
        <v>0</v>
      </c>
    </row>
    <row r="184" spans="1:13" ht="12.75">
      <c r="A184" s="37">
        <v>2</v>
      </c>
      <c r="B184" s="2"/>
      <c r="C184" s="17">
        <v>0.0833333333333333</v>
      </c>
      <c r="D184" s="9">
        <v>295</v>
      </c>
      <c r="E184" s="15">
        <f t="shared" si="39"/>
        <v>3200</v>
      </c>
      <c r="F184" s="15">
        <f aca="true" t="shared" si="42" ref="F184:F205">F183+D184</f>
        <v>1019</v>
      </c>
      <c r="G184" s="15">
        <f aca="true" t="shared" si="43" ref="G184:G205">IF((D184&lt;E184),IF((E184-D184)&gt;H183,H183+D184+G183,E184+G183),(E184+G183))</f>
        <v>1019</v>
      </c>
      <c r="H184" s="15">
        <f aca="true" t="shared" si="44" ref="H184:H205">IF((D184&lt;E184),IF((E184-D184)&gt;H183,0,H183-(E184-D184)),(H183+(D184-E184)))</f>
        <v>0</v>
      </c>
      <c r="I184" s="18">
        <f>H184*M4/(5280*$F$3)</f>
        <v>0</v>
      </c>
      <c r="J184" s="18">
        <f t="shared" si="40"/>
        <v>0</v>
      </c>
      <c r="K184" s="31">
        <f t="shared" si="41"/>
        <v>0</v>
      </c>
      <c r="L184" s="35" t="s">
        <v>35</v>
      </c>
      <c r="M184" s="36">
        <f>COUNT(A182:A205)</f>
        <v>24</v>
      </c>
    </row>
    <row r="185" spans="1:13" ht="12.75">
      <c r="A185" s="37">
        <v>3</v>
      </c>
      <c r="B185" s="2"/>
      <c r="C185" s="17">
        <v>0.125</v>
      </c>
      <c r="D185" s="9">
        <v>297</v>
      </c>
      <c r="E185" s="15">
        <f t="shared" si="39"/>
        <v>3200</v>
      </c>
      <c r="F185" s="15">
        <f t="shared" si="42"/>
        <v>1316</v>
      </c>
      <c r="G185" s="15">
        <f t="shared" si="43"/>
        <v>1316</v>
      </c>
      <c r="H185" s="15">
        <f t="shared" si="44"/>
        <v>0</v>
      </c>
      <c r="I185" s="18">
        <f>H185*M4/(5280*$F$3)</f>
        <v>0</v>
      </c>
      <c r="J185" s="18">
        <f t="shared" si="40"/>
        <v>0</v>
      </c>
      <c r="K185" s="31">
        <f t="shared" si="41"/>
        <v>0</v>
      </c>
      <c r="L185" s="35" t="s">
        <v>34</v>
      </c>
      <c r="M185" s="36">
        <f>M181+M182-M184</f>
        <v>-7</v>
      </c>
    </row>
    <row r="186" spans="1:11" ht="12.75">
      <c r="A186" s="37">
        <v>4</v>
      </c>
      <c r="B186" s="2"/>
      <c r="C186" s="17">
        <v>0.166666666666667</v>
      </c>
      <c r="D186" s="9">
        <v>352</v>
      </c>
      <c r="E186" s="15">
        <f t="shared" si="39"/>
        <v>3200</v>
      </c>
      <c r="F186" s="15">
        <f t="shared" si="42"/>
        <v>1668</v>
      </c>
      <c r="G186" s="15">
        <f t="shared" si="43"/>
        <v>1668</v>
      </c>
      <c r="H186" s="15">
        <f t="shared" si="44"/>
        <v>0</v>
      </c>
      <c r="I186" s="18">
        <f>H186*M4/(5280*$F$3)</f>
        <v>0</v>
      </c>
      <c r="J186" s="18">
        <f t="shared" si="40"/>
        <v>0</v>
      </c>
      <c r="K186" s="31">
        <f t="shared" si="41"/>
        <v>0</v>
      </c>
    </row>
    <row r="187" spans="1:13" ht="12.75">
      <c r="A187" s="37">
        <v>5</v>
      </c>
      <c r="B187" s="2"/>
      <c r="C187" s="17">
        <v>0.208333333333333</v>
      </c>
      <c r="D187" s="9">
        <v>453</v>
      </c>
      <c r="E187" s="15">
        <f t="shared" si="39"/>
        <v>3200</v>
      </c>
      <c r="F187" s="15">
        <f t="shared" si="42"/>
        <v>2121</v>
      </c>
      <c r="G187" s="15">
        <f t="shared" si="43"/>
        <v>2121</v>
      </c>
      <c r="H187" s="15">
        <f t="shared" si="44"/>
        <v>0</v>
      </c>
      <c r="I187" s="18">
        <f>H187*M4/(5280*$F$3)</f>
        <v>0</v>
      </c>
      <c r="J187" s="18">
        <f t="shared" si="40"/>
        <v>0</v>
      </c>
      <c r="K187" s="31">
        <f t="shared" si="41"/>
        <v>0</v>
      </c>
      <c r="L187" s="7" t="s">
        <v>23</v>
      </c>
      <c r="M187" s="3">
        <f>MAX(J182:J205)</f>
        <v>13.112903225806452</v>
      </c>
    </row>
    <row r="188" spans="1:11" ht="12.75">
      <c r="A188" s="37">
        <v>6</v>
      </c>
      <c r="B188" s="2"/>
      <c r="C188" s="17">
        <v>0.25</v>
      </c>
      <c r="D188" s="9">
        <v>725</v>
      </c>
      <c r="E188" s="15">
        <f t="shared" si="39"/>
        <v>3200</v>
      </c>
      <c r="F188" s="15">
        <f t="shared" si="42"/>
        <v>2846</v>
      </c>
      <c r="G188" s="15">
        <f t="shared" si="43"/>
        <v>2846</v>
      </c>
      <c r="H188" s="15">
        <f t="shared" si="44"/>
        <v>0</v>
      </c>
      <c r="I188" s="18">
        <f>H188*M4/(5280*$F$3)</f>
        <v>0</v>
      </c>
      <c r="J188" s="18">
        <f t="shared" si="40"/>
        <v>0</v>
      </c>
      <c r="K188" s="31">
        <f t="shared" si="41"/>
        <v>0</v>
      </c>
    </row>
    <row r="189" spans="1:13" ht="12.75">
      <c r="A189" s="37">
        <v>7</v>
      </c>
      <c r="B189" s="2"/>
      <c r="C189" s="17">
        <v>0.291666666666667</v>
      </c>
      <c r="D189" s="9">
        <v>854</v>
      </c>
      <c r="E189" s="15">
        <f t="shared" si="39"/>
        <v>3200</v>
      </c>
      <c r="F189" s="15">
        <f t="shared" si="42"/>
        <v>3700</v>
      </c>
      <c r="G189" s="15">
        <f t="shared" si="43"/>
        <v>3700</v>
      </c>
      <c r="H189" s="15">
        <f t="shared" si="44"/>
        <v>0</v>
      </c>
      <c r="I189" s="18">
        <f>H189*M4/(5280*$F$3)</f>
        <v>0</v>
      </c>
      <c r="J189" s="18">
        <f>60*H189/E189</f>
        <v>0</v>
      </c>
      <c r="K189" s="31">
        <f t="shared" si="41"/>
        <v>0</v>
      </c>
      <c r="L189" s="7" t="s">
        <v>24</v>
      </c>
      <c r="M189" s="3">
        <f>(SUM(H182:H205)/F205)*60</f>
        <v>0.9925435780949089</v>
      </c>
    </row>
    <row r="190" spans="1:11" ht="12.75">
      <c r="A190" s="37">
        <v>8</v>
      </c>
      <c r="B190" s="2"/>
      <c r="C190" s="17">
        <v>0.333333333333333</v>
      </c>
      <c r="D190" s="9">
        <v>1010</v>
      </c>
      <c r="E190" s="15">
        <f t="shared" si="39"/>
        <v>1240</v>
      </c>
      <c r="F190" s="15">
        <f t="shared" si="42"/>
        <v>4710</v>
      </c>
      <c r="G190" s="15">
        <f t="shared" si="43"/>
        <v>4710</v>
      </c>
      <c r="H190" s="15">
        <f t="shared" si="44"/>
        <v>0</v>
      </c>
      <c r="I190" s="18">
        <f>H190*M4/(5280*$F$3)</f>
        <v>0</v>
      </c>
      <c r="J190" s="18">
        <f t="shared" si="40"/>
        <v>0</v>
      </c>
      <c r="K190" s="31">
        <f t="shared" si="41"/>
        <v>0</v>
      </c>
    </row>
    <row r="191" spans="1:13" ht="12.75">
      <c r="A191" s="37">
        <v>9</v>
      </c>
      <c r="B191" s="2"/>
      <c r="C191" s="17">
        <v>0.375</v>
      </c>
      <c r="D191" s="9">
        <v>1134</v>
      </c>
      <c r="E191" s="15">
        <f t="shared" si="39"/>
        <v>1240</v>
      </c>
      <c r="F191" s="15">
        <f t="shared" si="42"/>
        <v>5844</v>
      </c>
      <c r="G191" s="15">
        <f t="shared" si="43"/>
        <v>5844</v>
      </c>
      <c r="H191" s="15">
        <f t="shared" si="44"/>
        <v>0</v>
      </c>
      <c r="I191" s="18">
        <f>H191*M4/(5280*$F$3)</f>
        <v>0</v>
      </c>
      <c r="J191" s="18">
        <f t="shared" si="40"/>
        <v>0</v>
      </c>
      <c r="K191" s="31">
        <f t="shared" si="41"/>
        <v>0</v>
      </c>
      <c r="L191" s="7" t="s">
        <v>30</v>
      </c>
      <c r="M191" s="29">
        <f>K206</f>
        <v>644.0573387096774</v>
      </c>
    </row>
    <row r="192" spans="1:11" ht="12.75">
      <c r="A192" s="37">
        <v>10</v>
      </c>
      <c r="B192" s="2"/>
      <c r="C192" s="17">
        <v>0.416666666666667</v>
      </c>
      <c r="D192" s="9">
        <v>1153</v>
      </c>
      <c r="E192" s="15">
        <f t="shared" si="39"/>
        <v>1240</v>
      </c>
      <c r="F192" s="15">
        <f t="shared" si="42"/>
        <v>6997</v>
      </c>
      <c r="G192" s="15">
        <f t="shared" si="43"/>
        <v>6997</v>
      </c>
      <c r="H192" s="15">
        <f t="shared" si="44"/>
        <v>0</v>
      </c>
      <c r="I192" s="18">
        <f>H192*M4/(5280*$F$3)</f>
        <v>0</v>
      </c>
      <c r="J192" s="18">
        <f t="shared" si="40"/>
        <v>0</v>
      </c>
      <c r="K192" s="31">
        <f t="shared" si="41"/>
        <v>0</v>
      </c>
    </row>
    <row r="193" spans="1:13" ht="13.5" customHeight="1">
      <c r="A193" s="37">
        <v>11</v>
      </c>
      <c r="B193" s="2"/>
      <c r="C193" s="17">
        <v>0.458333333333333</v>
      </c>
      <c r="D193" s="9">
        <v>1125</v>
      </c>
      <c r="E193" s="15">
        <f t="shared" si="39"/>
        <v>1240</v>
      </c>
      <c r="F193" s="15">
        <f t="shared" si="42"/>
        <v>8122</v>
      </c>
      <c r="G193" s="15">
        <f t="shared" si="43"/>
        <v>8122</v>
      </c>
      <c r="H193" s="15">
        <f t="shared" si="44"/>
        <v>0</v>
      </c>
      <c r="I193" s="18">
        <f>H193*M4/(5280*$F$3)</f>
        <v>0</v>
      </c>
      <c r="J193" s="18">
        <f t="shared" si="40"/>
        <v>0</v>
      </c>
      <c r="K193" s="31">
        <f t="shared" si="41"/>
        <v>0</v>
      </c>
      <c r="L193" s="7" t="s">
        <v>39</v>
      </c>
      <c r="M193" s="3">
        <f>I206</f>
        <v>0.6415719696969697</v>
      </c>
    </row>
    <row r="194" spans="1:11" ht="12.75">
      <c r="A194" s="37">
        <v>12</v>
      </c>
      <c r="B194" s="16" t="s">
        <v>5</v>
      </c>
      <c r="C194" s="17">
        <v>0.5</v>
      </c>
      <c r="D194" s="9">
        <v>1136</v>
      </c>
      <c r="E194" s="15">
        <f t="shared" si="39"/>
        <v>1240</v>
      </c>
      <c r="F194" s="15">
        <f t="shared" si="42"/>
        <v>9258</v>
      </c>
      <c r="G194" s="15">
        <f t="shared" si="43"/>
        <v>9258</v>
      </c>
      <c r="H194" s="15">
        <f t="shared" si="44"/>
        <v>0</v>
      </c>
      <c r="I194" s="18">
        <f>H194*M4/(5280*$F$3)</f>
        <v>0</v>
      </c>
      <c r="J194" s="18">
        <f t="shared" si="40"/>
        <v>0</v>
      </c>
      <c r="K194" s="31">
        <f t="shared" si="41"/>
        <v>0</v>
      </c>
    </row>
    <row r="195" spans="1:11" ht="12.75">
      <c r="A195" s="37">
        <v>13</v>
      </c>
      <c r="B195" s="2"/>
      <c r="C195" s="17">
        <v>0.541666666666667</v>
      </c>
      <c r="D195" s="9">
        <v>1024</v>
      </c>
      <c r="E195" s="15">
        <f t="shared" si="39"/>
        <v>1240</v>
      </c>
      <c r="F195" s="15">
        <f t="shared" si="42"/>
        <v>10282</v>
      </c>
      <c r="G195" s="15">
        <f t="shared" si="43"/>
        <v>10282</v>
      </c>
      <c r="H195" s="15">
        <f t="shared" si="44"/>
        <v>0</v>
      </c>
      <c r="I195" s="18">
        <f>H195*M4/(5280*$F$3)</f>
        <v>0</v>
      </c>
      <c r="J195" s="18">
        <f t="shared" si="40"/>
        <v>0</v>
      </c>
      <c r="K195" s="31">
        <f t="shared" si="41"/>
        <v>0</v>
      </c>
    </row>
    <row r="196" spans="1:11" ht="12.75">
      <c r="A196" s="37">
        <v>14</v>
      </c>
      <c r="B196" s="2"/>
      <c r="C196" s="17">
        <v>0.583333333333333</v>
      </c>
      <c r="D196" s="9">
        <v>1304</v>
      </c>
      <c r="E196" s="15">
        <f t="shared" si="39"/>
        <v>1240</v>
      </c>
      <c r="F196" s="15">
        <f t="shared" si="42"/>
        <v>11586</v>
      </c>
      <c r="G196" s="15">
        <f t="shared" si="43"/>
        <v>11522</v>
      </c>
      <c r="H196" s="15">
        <f t="shared" si="44"/>
        <v>64</v>
      </c>
      <c r="I196" s="18">
        <f>H196*M4/(5280*$F$3)</f>
        <v>0.15151515151515152</v>
      </c>
      <c r="J196" s="18">
        <f t="shared" si="40"/>
        <v>3.096774193548387</v>
      </c>
      <c r="K196" s="31">
        <f t="shared" si="41"/>
        <v>34.02322580645161</v>
      </c>
    </row>
    <row r="197" spans="1:11" ht="12.75">
      <c r="A197" s="37">
        <v>15</v>
      </c>
      <c r="B197" s="2"/>
      <c r="C197" s="17">
        <v>0.625</v>
      </c>
      <c r="D197" s="9">
        <v>1148</v>
      </c>
      <c r="E197" s="15">
        <f t="shared" si="39"/>
        <v>1240</v>
      </c>
      <c r="F197" s="15">
        <f t="shared" si="42"/>
        <v>12734</v>
      </c>
      <c r="G197" s="15">
        <f t="shared" si="43"/>
        <v>12734</v>
      </c>
      <c r="H197" s="15">
        <f t="shared" si="44"/>
        <v>0</v>
      </c>
      <c r="I197" s="18">
        <f>H197*M4/(5280*$F$3)</f>
        <v>0</v>
      </c>
      <c r="J197" s="18">
        <f t="shared" si="40"/>
        <v>0</v>
      </c>
      <c r="K197" s="31">
        <f t="shared" si="41"/>
        <v>0</v>
      </c>
    </row>
    <row r="198" spans="1:11" ht="12.75">
      <c r="A198" s="37">
        <v>16</v>
      </c>
      <c r="B198" s="2"/>
      <c r="C198" s="17">
        <v>0.666666666666667</v>
      </c>
      <c r="D198" s="9">
        <v>1511</v>
      </c>
      <c r="E198" s="15">
        <f t="shared" si="39"/>
        <v>1240</v>
      </c>
      <c r="F198" s="15">
        <f t="shared" si="42"/>
        <v>14245</v>
      </c>
      <c r="G198" s="15">
        <f t="shared" si="43"/>
        <v>13974</v>
      </c>
      <c r="H198" s="15">
        <f t="shared" si="44"/>
        <v>271</v>
      </c>
      <c r="I198" s="18">
        <f>H198*M4/(5280*$F$3)</f>
        <v>0.6415719696969697</v>
      </c>
      <c r="J198" s="18">
        <f t="shared" si="40"/>
        <v>13.112903225806452</v>
      </c>
      <c r="K198" s="31">
        <f t="shared" si="41"/>
        <v>610.0341129032258</v>
      </c>
    </row>
    <row r="199" spans="1:11" ht="12.75">
      <c r="A199" s="37">
        <v>17</v>
      </c>
      <c r="B199" s="2"/>
      <c r="C199" s="17">
        <v>0.708333333333333</v>
      </c>
      <c r="D199" s="9">
        <v>1281</v>
      </c>
      <c r="E199" s="15">
        <f t="shared" si="39"/>
        <v>3200</v>
      </c>
      <c r="F199" s="15">
        <f t="shared" si="42"/>
        <v>15526</v>
      </c>
      <c r="G199" s="15">
        <f t="shared" si="43"/>
        <v>15526</v>
      </c>
      <c r="H199" s="15">
        <f t="shared" si="44"/>
        <v>0</v>
      </c>
      <c r="I199" s="18">
        <f>H199*M4/(5280*$F$3)</f>
        <v>0</v>
      </c>
      <c r="J199" s="18">
        <f t="shared" si="40"/>
        <v>0</v>
      </c>
      <c r="K199" s="31">
        <f t="shared" si="41"/>
        <v>0</v>
      </c>
    </row>
    <row r="200" spans="1:11" ht="12.75">
      <c r="A200" s="37">
        <v>18</v>
      </c>
      <c r="B200" s="2"/>
      <c r="C200" s="17">
        <v>0.75</v>
      </c>
      <c r="D200" s="9">
        <v>1223</v>
      </c>
      <c r="E200" s="15">
        <f t="shared" si="39"/>
        <v>3200</v>
      </c>
      <c r="F200" s="15">
        <f t="shared" si="42"/>
        <v>16749</v>
      </c>
      <c r="G200" s="15">
        <f t="shared" si="43"/>
        <v>16749</v>
      </c>
      <c r="H200" s="15">
        <f t="shared" si="44"/>
        <v>0</v>
      </c>
      <c r="I200" s="18">
        <f>H200*M4/(5280*$F$3)</f>
        <v>0</v>
      </c>
      <c r="J200" s="18">
        <f t="shared" si="40"/>
        <v>0</v>
      </c>
      <c r="K200" s="31">
        <f t="shared" si="41"/>
        <v>0</v>
      </c>
    </row>
    <row r="201" spans="1:11" ht="12.75">
      <c r="A201" s="37">
        <v>19</v>
      </c>
      <c r="B201" s="2"/>
      <c r="C201" s="17">
        <v>0.791666666666667</v>
      </c>
      <c r="D201" s="9">
        <v>929</v>
      </c>
      <c r="E201" s="15">
        <f t="shared" si="39"/>
        <v>3200</v>
      </c>
      <c r="F201" s="15">
        <f t="shared" si="42"/>
        <v>17678</v>
      </c>
      <c r="G201" s="15">
        <f t="shared" si="43"/>
        <v>17678</v>
      </c>
      <c r="H201" s="15">
        <f t="shared" si="44"/>
        <v>0</v>
      </c>
      <c r="I201" s="18">
        <f>H201*M4/(5280*$F$3)</f>
        <v>0</v>
      </c>
      <c r="J201" s="18">
        <f t="shared" si="40"/>
        <v>0</v>
      </c>
      <c r="K201" s="31">
        <f t="shared" si="41"/>
        <v>0</v>
      </c>
    </row>
    <row r="202" spans="1:11" ht="12.75">
      <c r="A202" s="37">
        <v>20</v>
      </c>
      <c r="B202" s="2"/>
      <c r="C202" s="17">
        <v>0.833333333333333</v>
      </c>
      <c r="D202" s="9">
        <v>850</v>
      </c>
      <c r="E202" s="15">
        <f t="shared" si="39"/>
        <v>3200</v>
      </c>
      <c r="F202" s="15">
        <f t="shared" si="42"/>
        <v>18528</v>
      </c>
      <c r="G202" s="15">
        <f t="shared" si="43"/>
        <v>18528</v>
      </c>
      <c r="H202" s="15">
        <f t="shared" si="44"/>
        <v>0</v>
      </c>
      <c r="I202" s="18">
        <f>H202*M4/(5280*$F$3)</f>
        <v>0</v>
      </c>
      <c r="J202" s="18">
        <f t="shared" si="40"/>
        <v>0</v>
      </c>
      <c r="K202" s="31">
        <f t="shared" si="41"/>
        <v>0</v>
      </c>
    </row>
    <row r="203" spans="1:11" ht="12.75">
      <c r="A203" s="37">
        <v>21</v>
      </c>
      <c r="B203" s="2"/>
      <c r="C203" s="17">
        <v>0.875</v>
      </c>
      <c r="D203" s="9">
        <v>693</v>
      </c>
      <c r="E203" s="15">
        <f t="shared" si="39"/>
        <v>3200</v>
      </c>
      <c r="F203" s="15">
        <f t="shared" si="42"/>
        <v>19221</v>
      </c>
      <c r="G203" s="15">
        <f t="shared" si="43"/>
        <v>19221</v>
      </c>
      <c r="H203" s="15">
        <f t="shared" si="44"/>
        <v>0</v>
      </c>
      <c r="I203" s="18">
        <f>H203*M4/(5280*$F$3)</f>
        <v>0</v>
      </c>
      <c r="J203" s="18">
        <f t="shared" si="40"/>
        <v>0</v>
      </c>
      <c r="K203" s="31">
        <f t="shared" si="41"/>
        <v>0</v>
      </c>
    </row>
    <row r="204" spans="1:11" ht="12.75">
      <c r="A204" s="37">
        <v>22</v>
      </c>
      <c r="B204" s="2"/>
      <c r="C204" s="17">
        <v>0.916666666666667</v>
      </c>
      <c r="D204" s="9">
        <v>541</v>
      </c>
      <c r="E204" s="15">
        <f t="shared" si="39"/>
        <v>3200</v>
      </c>
      <c r="F204" s="15">
        <f t="shared" si="42"/>
        <v>19762</v>
      </c>
      <c r="G204" s="15">
        <f t="shared" si="43"/>
        <v>19762</v>
      </c>
      <c r="H204" s="15">
        <f t="shared" si="44"/>
        <v>0</v>
      </c>
      <c r="I204" s="18">
        <f>H204*M4/(5280*$F$3)</f>
        <v>0</v>
      </c>
      <c r="J204" s="18">
        <f t="shared" si="40"/>
        <v>0</v>
      </c>
      <c r="K204" s="31">
        <f t="shared" si="41"/>
        <v>0</v>
      </c>
    </row>
    <row r="205" spans="1:11" ht="13.5" thickBot="1">
      <c r="A205" s="39">
        <v>23</v>
      </c>
      <c r="B205" s="19"/>
      <c r="C205" s="20">
        <v>0.958333333333333</v>
      </c>
      <c r="D205" s="21">
        <v>489</v>
      </c>
      <c r="E205" s="22">
        <f t="shared" si="39"/>
        <v>3200</v>
      </c>
      <c r="F205" s="22">
        <f t="shared" si="42"/>
        <v>20251</v>
      </c>
      <c r="G205" s="22">
        <f t="shared" si="43"/>
        <v>20251</v>
      </c>
      <c r="H205" s="22">
        <f t="shared" si="44"/>
        <v>0</v>
      </c>
      <c r="I205" s="23">
        <f>H205*M4/(5280*$F$3)</f>
        <v>0</v>
      </c>
      <c r="J205" s="23">
        <f>60*H205/E205</f>
        <v>0</v>
      </c>
      <c r="K205" s="31">
        <f t="shared" si="41"/>
        <v>0</v>
      </c>
    </row>
    <row r="206" spans="9:11" ht="12.75">
      <c r="I206" s="46">
        <f>MAX(I182:I205)</f>
        <v>0.6415719696969697</v>
      </c>
      <c r="K206" s="31">
        <f>SUM(K182:K205)</f>
        <v>644.0573387096774</v>
      </c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translab</dc:creator>
  <cp:keywords/>
  <dc:description/>
  <cp:lastModifiedBy>smithk</cp:lastModifiedBy>
  <cp:lastPrinted>2008-09-16T21:04:02Z</cp:lastPrinted>
  <dcterms:created xsi:type="dcterms:W3CDTF">2008-09-13T20:11:28Z</dcterms:created>
  <dcterms:modified xsi:type="dcterms:W3CDTF">2011-04-22T18:59:07Z</dcterms:modified>
  <cp:category/>
  <cp:version/>
  <cp:contentType/>
  <cp:contentStatus/>
</cp:coreProperties>
</file>