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65416" yWindow="65431" windowWidth="15180" windowHeight="8835" activeTab="0"/>
  </bookViews>
  <sheets>
    <sheet name="Main Menu" sheetId="1" r:id="rId1"/>
    <sheet name="Mortgage Calculator Choices" sheetId="2" r:id="rId2"/>
    <sheet name="Mortgage Calculator Worksheet" sheetId="3" r:id="rId3"/>
    <sheet name="Estimated Incr. Mortgage" sheetId="4" r:id="rId4"/>
    <sheet name="Increased Mortgage Calculations" sheetId="5" r:id="rId5"/>
    <sheet name="Incr Mort calculation only" sheetId="6" r:id="rId6"/>
    <sheet name="Increased Mortgage Int. Cost" sheetId="7" r:id="rId7"/>
    <sheet name="Incr Mortg Result - Prorate" sheetId="8" r:id="rId8"/>
    <sheet name="Incr Mortg Result - Add Buydown" sheetId="9" r:id="rId9"/>
    <sheet name="Incr Mortgage text" sheetId="10" r:id="rId10"/>
    <sheet name="Amortization" sheetId="11" r:id="rId11"/>
    <sheet name="Amortization Results" sheetId="12" r:id="rId12"/>
  </sheets>
  <definedNames>
    <definedName name="Beg_Bal">#REF!</definedName>
    <definedName name="Int">#REF!</definedName>
    <definedName name="Interest_Rate">#REF!</definedName>
    <definedName name="Interest_Rate2">#REF!</definedName>
    <definedName name="Loan_Amount">#REF!</definedName>
    <definedName name="Loan_Start">#REF!</definedName>
    <definedName name="Loan_Years">#REF!</definedName>
    <definedName name="LoanComputedAmt1">'Incr Mortg Result - Prorate'!$I$4</definedName>
    <definedName name="MortgageReport">'Estimated Incr. Mortgage'!$R$22:$Y$49</definedName>
    <definedName name="Name_NoProration">#REF!</definedName>
    <definedName name="Name_Points_No">#REF!</definedName>
    <definedName name="Name_Points_Yes">#REF!</definedName>
    <definedName name="Name_ProratePoints">#REF!</definedName>
    <definedName name="NewMortgAmt">'Increased Mortgage Int. Cost'!$E$19</definedName>
    <definedName name="NewTerm">'Increased Mortgage Int. Cost'!$E$22</definedName>
    <definedName name="Num_Pmt_Per_Year">#REF!</definedName>
    <definedName name="OldMortAmt">'Increased Mortgage Int. Cost'!$E$6</definedName>
    <definedName name="OldTerm">'Increased Mortgage Int. Cost'!$E$9</definedName>
    <definedName name="PaymentNoCol">'Amortization Results'!$A:$A</definedName>
    <definedName name="_xlnm.Print_Area" localSheetId="11">'Amortization Results'!$A$1:$I$83</definedName>
    <definedName name="_xlnm.Print_Titles" localSheetId="11">'Amortization Results'!$1:$5</definedName>
    <definedName name="Scheduled_Payment">#REF!</definedName>
    <definedName name="Values_Entered">IF(Loan_Amount*Interest_Rate*Loan_Years&gt;0,1,0)</definedName>
  </definedNames>
  <calcPr fullCalcOnLoad="1"/>
</workbook>
</file>

<file path=xl/sharedStrings.xml><?xml version="1.0" encoding="utf-8"?>
<sst xmlns="http://schemas.openxmlformats.org/spreadsheetml/2006/main" count="284" uniqueCount="172">
  <si>
    <t>Mortgage Calculator</t>
  </si>
  <si>
    <t>Calculate what?</t>
  </si>
  <si>
    <t>Monthly payment</t>
  </si>
  <si>
    <t>Principal outstanding</t>
  </si>
  <si>
    <t>Annual interest rate</t>
  </si>
  <si>
    <t>Months to payoff</t>
  </si>
  <si>
    <t>Return to main page</t>
  </si>
  <si>
    <t>Balance:</t>
  </si>
  <si>
    <t>Payment</t>
  </si>
  <si>
    <t>Rate</t>
  </si>
  <si>
    <t>Term (in months)</t>
  </si>
  <si>
    <t>Balance Calculation</t>
  </si>
  <si>
    <t>Monthly Payment Calculations</t>
  </si>
  <si>
    <t>Annual Interest Rate Calculation</t>
  </si>
  <si>
    <t>Months to Payoff  Calculation</t>
  </si>
  <si>
    <t>Estimated Increased Mortgage Interest Cost</t>
  </si>
  <si>
    <t>OLD mortgage balance:</t>
  </si>
  <si>
    <t>OLD mortgage payment:</t>
  </si>
  <si>
    <t>NEW mortgage points:</t>
  </si>
  <si>
    <t>Remaining term &lt; months &gt;:</t>
  </si>
  <si>
    <t>Value of new payments:</t>
  </si>
  <si>
    <t>Buydown:</t>
  </si>
  <si>
    <t>Points amount:</t>
  </si>
  <si>
    <t>Estimate cost:</t>
  </si>
  <si>
    <t>The calculations:</t>
  </si>
  <si>
    <t xml:space="preserve">for </t>
  </si>
  <si>
    <t>=</t>
  </si>
  <si>
    <t>The buydown is :</t>
  </si>
  <si>
    <t>-</t>
  </si>
  <si>
    <t>Points:</t>
  </si>
  <si>
    <t>Buydown + points:</t>
  </si>
  <si>
    <t>+</t>
  </si>
  <si>
    <t>x</t>
  </si>
  <si>
    <t>These figures only apply if the new mortgage</t>
  </si>
  <si>
    <t>Otherwise you have to use the Final Increased</t>
  </si>
  <si>
    <t>your cost would be reduced.</t>
  </si>
  <si>
    <t xml:space="preserve">is for more than </t>
  </si>
  <si>
    <t xml:space="preserve"> months.  </t>
  </si>
  <si>
    <t xml:space="preserve">Mortgage Interest Cost program to see how </t>
  </si>
  <si>
    <t xml:space="preserve">of more than </t>
  </si>
  <si>
    <t>INCREASED MORTGAGE INTEREST COST, FINAL COMPUTATION</t>
  </si>
  <si>
    <t>OLD remaining term:</t>
  </si>
  <si>
    <t>NEW mortgage term:</t>
  </si>
  <si>
    <t>NEW mortgage amount:</t>
  </si>
  <si>
    <t>NEW mortgage payment:</t>
  </si>
  <si>
    <t>Compute two present values at both interest rates using the lesser term:</t>
  </si>
  <si>
    <t>The difference between the two present values is the buydown:</t>
  </si>
  <si>
    <t>What is the amount being mortgaged:</t>
  </si>
  <si>
    <t>What is the annual rate of interest:</t>
  </si>
  <si>
    <t>Amortization based on how many months:</t>
  </si>
  <si>
    <t>Who is schedule for:</t>
  </si>
  <si>
    <t>Loan Amount</t>
  </si>
  <si>
    <t># of Months</t>
  </si>
  <si>
    <t>Payment #</t>
  </si>
  <si>
    <t>Start Balance</t>
  </si>
  <si>
    <t>Int. for Month</t>
  </si>
  <si>
    <t>End Balance</t>
  </si>
  <si>
    <t>Principal</t>
  </si>
  <si>
    <t>Month</t>
  </si>
  <si>
    <t>Year</t>
  </si>
  <si>
    <t>Enter starting date &lt;mm/dd/yyyy&gt;:</t>
  </si>
  <si>
    <t>Month#</t>
  </si>
  <si>
    <t>MonthNo</t>
  </si>
  <si>
    <t>MonthName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</si>
  <si>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</si>
  <si>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</si>
  <si>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</si>
  <si>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</si>
  <si>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</si>
  <si>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</si>
  <si>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</si>
  <si>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</si>
  <si>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</si>
  <si>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</si>
  <si>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</si>
  <si>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</si>
  <si>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Schedule for:  </t>
  </si>
  <si>
    <t xml:space="preserve">  months at </t>
  </si>
  <si>
    <t xml:space="preserve">  months at</t>
  </si>
  <si>
    <t xml:space="preserve">In this case that amount is </t>
  </si>
  <si>
    <t xml:space="preserve">Proration is not required since the new mortgage is greater than </t>
  </si>
  <si>
    <t>which is the amount required to maintain the same monthly payments.</t>
  </si>
  <si>
    <t>Add points to the buydown for the total cost:</t>
  </si>
  <si>
    <t>No points are computed because the new mortgage has no points.</t>
  </si>
  <si>
    <t>less the amount determined for the reduction of such mortgage balance.</t>
  </si>
  <si>
    <t>NOTE: Data may be entered only in fields with a green background</t>
  </si>
  <si>
    <t>Annual Interest Rate</t>
  </si>
  <si>
    <r>
      <t xml:space="preserve">OLD </t>
    </r>
    <r>
      <rPr>
        <b/>
        <sz val="10"/>
        <rFont val="Arial"/>
        <family val="2"/>
      </rPr>
      <t>annnual</t>
    </r>
    <r>
      <rPr>
        <sz val="10"/>
        <rFont val="Arial"/>
        <family val="0"/>
      </rPr>
      <t xml:space="preserve"> interest rate:</t>
    </r>
  </si>
  <si>
    <r>
      <t xml:space="preserve">NEW </t>
    </r>
    <r>
      <rPr>
        <b/>
        <sz val="10"/>
        <rFont val="Arial"/>
        <family val="2"/>
      </rPr>
      <t xml:space="preserve">annual </t>
    </r>
    <r>
      <rPr>
        <sz val="10"/>
        <rFont val="Arial"/>
        <family val="0"/>
      </rPr>
      <t>interest rate:</t>
    </r>
  </si>
  <si>
    <t>OLD annual interest rate:</t>
  </si>
  <si>
    <t>NEW annual interest rate:</t>
  </si>
  <si>
    <t xml:space="preserve"> </t>
  </si>
  <si>
    <t>$</t>
  </si>
  <si>
    <t xml:space="preserve"> months at </t>
  </si>
  <si>
    <t xml:space="preserve"> with a term </t>
  </si>
  <si>
    <t>Proration not required text:</t>
  </si>
  <si>
    <t xml:space="preserve">    </t>
  </si>
  <si>
    <t>Add buydown and points</t>
  </si>
  <si>
    <t xml:space="preserve">     then prorate (text):</t>
  </si>
  <si>
    <t>No points text</t>
  </si>
  <si>
    <t>Proration factor:</t>
  </si>
  <si>
    <t>/</t>
  </si>
  <si>
    <t>Apply the proration factor to the buydown:</t>
  </si>
  <si>
    <t>Points are based on the lesser of the new mortgage amount or the amount</t>
  </si>
  <si>
    <t>required to maintain the same or computed monthly payment at the new rate:</t>
  </si>
  <si>
    <t xml:space="preserve">than the </t>
  </si>
  <si>
    <t xml:space="preserve"> computed amount to maintain the same monthly payment.</t>
  </si>
  <si>
    <t>Points are based on the unpaid mortgage balance on the displacement dwelling,</t>
  </si>
  <si>
    <t>Buydown plus points:</t>
  </si>
  <si>
    <t>Mortgage Amortization Schedule</t>
  </si>
  <si>
    <t xml:space="preserve">Proration is required because the new </t>
  </si>
  <si>
    <t xml:space="preserve">  mortgage is less</t>
  </si>
  <si>
    <t>Proration required text:</t>
  </si>
  <si>
    <t xml:space="preserve">  -- with points</t>
  </si>
  <si>
    <t xml:space="preserve">  -- no points</t>
  </si>
  <si>
    <t>Points added text</t>
  </si>
  <si>
    <t>Add Proration factor</t>
  </si>
  <si>
    <t>Shorter term</t>
  </si>
  <si>
    <t xml:space="preserve">Since the term of the new mortgage is less than the remaining term on the </t>
  </si>
  <si>
    <t>old mortgage, cost must be based on the shorter term.  The monthly payment to</t>
  </si>
  <si>
    <t xml:space="preserve">amortize </t>
  </si>
  <si>
    <t xml:space="preserve">over </t>
  </si>
  <si>
    <t xml:space="preserve">months at </t>
  </si>
  <si>
    <t xml:space="preserve">is </t>
  </si>
  <si>
    <t>Prorate first then add buydown:</t>
  </si>
  <si>
    <t>Add buydown and points, then Prorate</t>
  </si>
  <si>
    <t>Since there are no points on the new mortgage, no points are computed here.</t>
  </si>
  <si>
    <t>Buydown plus points</t>
  </si>
  <si>
    <t>Proration is required since the new mortgage is less than the mortgage balance</t>
  </si>
  <si>
    <t>computed in the buydown determination.</t>
  </si>
  <si>
    <t>balance computed in the buydown determination.</t>
  </si>
  <si>
    <t>Proration is not required since the new mortgage is not less than the mortgage</t>
  </si>
  <si>
    <t>*****</t>
  </si>
  <si>
    <t>Since the term of the new mortgage is less than the remaining term on the old</t>
  </si>
  <si>
    <t>mortgage, cost must be based on the shorter term.  The monthly payment to</t>
  </si>
  <si>
    <t xml:space="preserve">months is </t>
  </si>
  <si>
    <t>&lt;see line 2 above&gt;.</t>
  </si>
  <si>
    <t>Prorate the cost:</t>
  </si>
  <si>
    <t>Main Menu</t>
  </si>
  <si>
    <t>Mortgage Calculator Worksheet</t>
  </si>
  <si>
    <t>Estimated Increased Mortgage Interest Cost Report</t>
  </si>
  <si>
    <t xml:space="preserve"> - - - Loan Year 1 - - -</t>
  </si>
  <si>
    <t xml:space="preserve"> - - - Loan Year 2 - - -</t>
  </si>
  <si>
    <t xml:space="preserve"> - - - Loan Year 3 - - -</t>
  </si>
  <si>
    <t xml:space="preserve"> - - - Loan Year 4 - - -</t>
  </si>
  <si>
    <t xml:space="preserve"> - - - Loan Year 5 - - -</t>
  </si>
  <si>
    <t xml:space="preserve"> - - - Loan Year 6 - - -</t>
  </si>
  <si>
    <t xml:space="preserve"> - - - Loan Year 7 - - -</t>
  </si>
  <si>
    <t xml:space="preserve"> - - - Loan Year 8 - - -</t>
  </si>
  <si>
    <t xml:space="preserve"> - - - Loan Year 9 - - -</t>
  </si>
  <si>
    <t xml:space="preserve"> - - - Loan Year 10 - - -</t>
  </si>
  <si>
    <t xml:space="preserve"> - - - Loan Year 11 - - -</t>
  </si>
  <si>
    <t xml:space="preserve"> - - - Loan Year 12 - - -</t>
  </si>
  <si>
    <t xml:space="preserve"> - - - Loan Year 13 - - -</t>
  </si>
  <si>
    <t xml:space="preserve"> - - - Loan Year 14 - - -</t>
  </si>
  <si>
    <t xml:space="preserve"> - - - Loan Year 15 - - -</t>
  </si>
  <si>
    <t xml:space="preserve"> - - - Loan Year 16 - - -</t>
  </si>
  <si>
    <t xml:space="preserve"> - - - Loan Year 17 - - -</t>
  </si>
  <si>
    <t xml:space="preserve"> - - - Loan Year 18 - - -</t>
  </si>
  <si>
    <t xml:space="preserve"> - - - Loan Year 19 - - -</t>
  </si>
  <si>
    <t xml:space="preserve"> - - - Loan Year 20 - - -</t>
  </si>
  <si>
    <t xml:space="preserve"> - - - Loan Year 21 - - -</t>
  </si>
  <si>
    <t xml:space="preserve"> - - - Loan Year 22 - - -</t>
  </si>
  <si>
    <t xml:space="preserve"> - - - Loan Year 23 - - -</t>
  </si>
  <si>
    <t xml:space="preserve"> - - - Loan Year 24 - - -</t>
  </si>
  <si>
    <t xml:space="preserve"> - - - Loan Year 25 - - -</t>
  </si>
  <si>
    <t xml:space="preserve"> - - - Loan Year 26 - - -</t>
  </si>
  <si>
    <t xml:space="preserve"> - - - Loan Year 27 - - -</t>
  </si>
  <si>
    <t xml:space="preserve"> - - - Loan Year 28 - - -</t>
  </si>
  <si>
    <t xml:space="preserve"> - - - Loan Year 29 - - -</t>
  </si>
  <si>
    <t xml:space="preserve"> - - - Loan Year 30 - - -</t>
  </si>
  <si>
    <t>Term rounded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</si>
</sst>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&quot;$&quot;#,##0.000"/>
    <numFmt numFmtId="167" formatCode="0.000"/>
    <numFmt numFmtId="168" formatCode="0.0000"/>
    <numFmt numFmtId="169" formatCode="&quot;$&quot;#,##0.000_);[Red]\(&quot;$&quot;#,##0.000\)"/>
    <numFmt numFmtId="170" formatCode="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_);\(0\)"/>
    <numFmt numFmtId="175" formatCode="#,##0.0000000000_);\(#,##0.0000000000\)"/>
    <numFmt numFmtId="176" formatCode="mmm"/>
    <numFmt numFmtId="177" formatCode="0.00000"/>
    <numFmt numFmtId="178" formatCode="&quot;$&quot;#,##0.00000"/>
    <numFmt numFmtId="179" formatCode="#,##0.00000"/>
    <numFmt numFmtId="180" formatCode="???????????.????"/>
    <numFmt numFmtId="181" formatCode="???,???,???.????"/>
    <numFmt numFmtId="182" formatCode="???,???,???.##???"/>
    <numFmt numFmtId="183" formatCode="???,???,???.00?"/>
    <numFmt numFmtId="184" formatCode="???,???,???.00%"/>
    <numFmt numFmtId="185" formatCode="???,???,???.???"/>
    <numFmt numFmtId="186" formatCode="???.???"/>
    <numFmt numFmtId="187" formatCode="??0.00?"/>
    <numFmt numFmtId="188" formatCode="??0.00"/>
    <numFmt numFmtId="189" formatCode="0.0000000"/>
    <numFmt numFmtId="190" formatCode="_(&quot;$&quot;* #,##0.00000_);_(&quot;$&quot;* \(#,##0.00000\);_(&quot;$&quot;* &quot;-&quot;?????_);_(@_)"/>
    <numFmt numFmtId="191" formatCode="&quot;$&quot;#,##0.00000_);\(&quot;$&quot;#,##0.00000\)"/>
    <numFmt numFmtId="192" formatCode="_(&quot;$&quot;* #,##0.0000000_);_(&quot;$&quot;* \(#,##0.0000000\);_(&quot;$&quot;* &quot;-&quot;???????_);_(@_)"/>
    <numFmt numFmtId="193" formatCode="0.0000%"/>
    <numFmt numFmtId="194" formatCode="&quot;$&quot;#,##0.0000000000_);\(&quot;$&quot;#,##0.0000000000\)"/>
    <numFmt numFmtId="195" formatCode="??0.000?"/>
    <numFmt numFmtId="196" formatCode="#,##0.000_);[Red]\(#,##0.000\)"/>
  </numFmts>
  <fonts count="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right"/>
    </xf>
    <xf numFmtId="8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4" fontId="0" fillId="0" borderId="0" xfId="17" applyAlignment="1">
      <alignment/>
    </xf>
    <xf numFmtId="165" fontId="0" fillId="0" borderId="0" xfId="21" applyNumberFormat="1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right"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0" fillId="0" borderId="0" xfId="0" applyNumberFormat="1" applyAlignment="1">
      <alignment/>
    </xf>
    <xf numFmtId="39" fontId="0" fillId="0" borderId="0" xfId="0" applyNumberFormat="1" applyAlignment="1">
      <alignment/>
    </xf>
    <xf numFmtId="8" fontId="0" fillId="0" borderId="0" xfId="17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 horizontal="right"/>
    </xf>
    <xf numFmtId="0" fontId="0" fillId="0" borderId="0" xfId="0" applyAlignment="1" quotePrefix="1">
      <alignment horizontal="center"/>
    </xf>
    <xf numFmtId="0" fontId="5" fillId="0" borderId="0" xfId="0" applyFont="1" applyAlignment="1">
      <alignment horizontal="right"/>
    </xf>
    <xf numFmtId="43" fontId="5" fillId="0" borderId="0" xfId="0" applyNumberFormat="1" applyFont="1" applyAlignment="1">
      <alignment horizontal="right"/>
    </xf>
    <xf numFmtId="7" fontId="0" fillId="0" borderId="0" xfId="0" applyNumberFormat="1" applyAlignment="1">
      <alignment/>
    </xf>
    <xf numFmtId="44" fontId="0" fillId="0" borderId="0" xfId="0" applyNumberFormat="1" applyAlignment="1">
      <alignment/>
    </xf>
    <xf numFmtId="165" fontId="0" fillId="2" borderId="0" xfId="0" applyNumberFormat="1" applyFill="1" applyAlignment="1" applyProtection="1">
      <alignment/>
      <protection locked="0"/>
    </xf>
    <xf numFmtId="1" fontId="0" fillId="2" borderId="0" xfId="0" applyNumberFormat="1" applyFill="1" applyAlignment="1" applyProtection="1">
      <alignment/>
      <protection locked="0"/>
    </xf>
    <xf numFmtId="164" fontId="0" fillId="2" borderId="0" xfId="0" applyNumberFormat="1" applyFill="1" applyAlignment="1" applyProtection="1">
      <alignment/>
      <protection locked="0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 applyProtection="1">
      <alignment/>
      <protection/>
    </xf>
    <xf numFmtId="187" fontId="0" fillId="0" borderId="0" xfId="0" applyNumberFormat="1" applyAlignment="1">
      <alignment/>
    </xf>
    <xf numFmtId="183" fontId="0" fillId="0" borderId="0" xfId="17" applyNumberFormat="1" applyFill="1" applyAlignment="1" applyProtection="1">
      <alignment/>
      <protection locked="0"/>
    </xf>
    <xf numFmtId="0" fontId="0" fillId="3" borderId="0" xfId="0" applyFill="1" applyAlignment="1">
      <alignment/>
    </xf>
    <xf numFmtId="177" fontId="0" fillId="0" borderId="0" xfId="0" applyNumberFormat="1" applyAlignment="1">
      <alignment/>
    </xf>
    <xf numFmtId="189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44" fontId="0" fillId="2" borderId="0" xfId="17" applyFill="1" applyAlignment="1" applyProtection="1">
      <alignment/>
      <protection locked="0"/>
    </xf>
    <xf numFmtId="165" fontId="0" fillId="2" borderId="0" xfId="21" applyNumberFormat="1" applyFill="1" applyAlignment="1" applyProtection="1">
      <alignment/>
      <protection locked="0"/>
    </xf>
    <xf numFmtId="2" fontId="0" fillId="2" borderId="0" xfId="21" applyNumberFormat="1" applyFill="1" applyAlignment="1" applyProtection="1">
      <alignment/>
      <protection locked="0"/>
    </xf>
    <xf numFmtId="167" fontId="0" fillId="2" borderId="0" xfId="0" applyNumberFormat="1" applyFill="1" applyAlignment="1" applyProtection="1">
      <alignment/>
      <protection locked="0"/>
    </xf>
    <xf numFmtId="2" fontId="0" fillId="0" borderId="0" xfId="0" applyNumberFormat="1" applyAlignment="1">
      <alignment/>
    </xf>
    <xf numFmtId="193" fontId="0" fillId="0" borderId="0" xfId="0" applyNumberFormat="1" applyAlignment="1">
      <alignment/>
    </xf>
    <xf numFmtId="8" fontId="0" fillId="0" borderId="0" xfId="0" applyNumberFormat="1" applyAlignment="1" quotePrefix="1">
      <alignment/>
    </xf>
    <xf numFmtId="0" fontId="6" fillId="0" borderId="0" xfId="0" applyFont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7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8" fontId="0" fillId="0" borderId="0" xfId="0" applyNumberFormat="1" applyFill="1" applyAlignment="1" quotePrefix="1">
      <alignment/>
    </xf>
    <xf numFmtId="189" fontId="0" fillId="0" borderId="0" xfId="0" applyNumberFormat="1" applyFill="1" applyAlignment="1">
      <alignment/>
    </xf>
    <xf numFmtId="1" fontId="0" fillId="0" borderId="0" xfId="0" applyNumberFormat="1" applyAlignment="1" quotePrefix="1">
      <alignment/>
    </xf>
    <xf numFmtId="0" fontId="0" fillId="0" borderId="0" xfId="0" applyAlignment="1" applyProtection="1">
      <alignment/>
      <protection locked="0"/>
    </xf>
    <xf numFmtId="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7" fontId="0" fillId="0" borderId="0" xfId="0" applyNumberFormat="1" applyAlignment="1" applyProtection="1" quotePrefix="1">
      <alignment/>
      <protection locked="0"/>
    </xf>
    <xf numFmtId="189" fontId="0" fillId="0" borderId="0" xfId="0" applyNumberFormat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93" fontId="0" fillId="0" borderId="0" xfId="0" applyNumberFormat="1" applyAlignment="1" applyProtection="1">
      <alignment/>
      <protection locked="0"/>
    </xf>
    <xf numFmtId="8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4" fontId="0" fillId="0" borderId="0" xfId="0" applyNumberFormat="1" applyFill="1" applyAlignment="1" applyProtection="1">
      <alignment/>
      <protection locked="0"/>
    </xf>
    <xf numFmtId="7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177" fontId="0" fillId="0" borderId="0" xfId="0" applyNumberFormat="1" applyFill="1" applyAlignment="1" applyProtection="1">
      <alignment/>
      <protection locked="0"/>
    </xf>
    <xf numFmtId="189" fontId="0" fillId="0" borderId="0" xfId="0" applyNumberFormat="1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8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10" fontId="0" fillId="2" borderId="0" xfId="21" applyNumberFormat="1" applyFill="1" applyAlignment="1" applyProtection="1">
      <alignment/>
      <protection locked="0"/>
    </xf>
    <xf numFmtId="14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2" borderId="0" xfId="0" applyFill="1" applyBorder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quotePrefix="1">
      <alignment/>
    </xf>
    <xf numFmtId="164" fontId="0" fillId="0" borderId="0" xfId="0" applyNumberFormat="1" applyFill="1" applyAlignment="1">
      <alignment/>
    </xf>
    <xf numFmtId="37" fontId="0" fillId="0" borderId="0" xfId="0" applyNumberFormat="1" applyAlignment="1" quotePrefix="1">
      <alignment/>
    </xf>
    <xf numFmtId="164" fontId="0" fillId="0" borderId="0" xfId="0" applyNumberFormat="1" applyAlignment="1" applyProtection="1">
      <alignment/>
      <protection/>
    </xf>
    <xf numFmtId="37" fontId="0" fillId="0" borderId="0" xfId="0" applyNumberFormat="1" applyFont="1" applyAlignment="1" quotePrefix="1">
      <alignment/>
    </xf>
    <xf numFmtId="0" fontId="0" fillId="0" borderId="0" xfId="0" applyFont="1" applyAlignment="1" quotePrefix="1">
      <alignment horizontal="center"/>
    </xf>
    <xf numFmtId="1" fontId="0" fillId="0" borderId="0" xfId="0" applyNumberFormat="1" applyFont="1" applyAlignment="1" quotePrefix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3" fontId="0" fillId="0" borderId="0" xfId="0" applyNumberFormat="1" applyFont="1" applyAlignment="1">
      <alignment horizontal="right"/>
    </xf>
    <xf numFmtId="39" fontId="0" fillId="0" borderId="0" xfId="0" applyNumberFormat="1" applyFont="1" applyAlignment="1">
      <alignment/>
    </xf>
    <xf numFmtId="0" fontId="0" fillId="0" borderId="0" xfId="0" applyAlignment="1" quotePrefix="1">
      <alignment/>
    </xf>
    <xf numFmtId="196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164" fontId="0" fillId="0" borderId="0" xfId="0" applyNumberForma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7" fontId="0" fillId="0" borderId="0" xfId="0" applyNumberFormat="1" applyFill="1" applyAlignment="1" applyProtection="1" quotePrefix="1">
      <alignment/>
      <protection locked="0"/>
    </xf>
    <xf numFmtId="189" fontId="0" fillId="0" borderId="0" xfId="0" applyNumberFormat="1" applyFill="1" applyAlignment="1" applyProtection="1">
      <alignment/>
      <protection locked="0"/>
    </xf>
    <xf numFmtId="7" fontId="0" fillId="0" borderId="0" xfId="0" applyNumberFormat="1" applyFill="1" applyAlignment="1" applyProtection="1">
      <alignment/>
      <protection locked="0"/>
    </xf>
    <xf numFmtId="7" fontId="0" fillId="0" borderId="0" xfId="0" applyNumberFormat="1" applyFill="1" applyAlignment="1">
      <alignment/>
    </xf>
    <xf numFmtId="0" fontId="0" fillId="0" borderId="0" xfId="0" applyFill="1" applyAlignment="1">
      <alignment/>
    </xf>
    <xf numFmtId="7" fontId="0" fillId="0" borderId="0" xfId="0" applyNumberFormat="1" applyFill="1" applyAlignment="1" quotePrefix="1">
      <alignment/>
    </xf>
    <xf numFmtId="189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8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3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2" width="9.140625" style="90" customWidth="1"/>
    <col min="3" max="3" width="9.7109375" style="90" customWidth="1"/>
    <col min="4" max="4" width="2.00390625" style="90" customWidth="1"/>
    <col min="5" max="16384" width="9.140625" style="90" customWidth="1"/>
  </cols>
  <sheetData>
    <row r="2" spans="1:6" ht="12.75">
      <c r="A2" s="107" t="s">
        <v>138</v>
      </c>
      <c r="B2" s="107"/>
      <c r="C2" s="107"/>
      <c r="D2" s="107"/>
      <c r="E2" s="107"/>
      <c r="F2" s="107"/>
    </row>
    <row r="3" spans="1:6" ht="12.75">
      <c r="A3" s="107"/>
      <c r="B3" s="107"/>
      <c r="C3" s="107"/>
      <c r="D3" s="107"/>
      <c r="E3" s="107"/>
      <c r="F3" s="107"/>
    </row>
  </sheetData>
  <sheetProtection sheet="1" objects="1" scenarios="1"/>
  <mergeCells count="1">
    <mergeCell ref="A2:F3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X51"/>
  <sheetViews>
    <sheetView workbookViewId="0" topLeftCell="A1">
      <selection activeCell="A5" sqref="A5"/>
    </sheetView>
  </sheetViews>
  <sheetFormatPr defaultColWidth="9.140625" defaultRowHeight="12.75"/>
  <cols>
    <col min="2" max="2" width="13.421875" style="0" customWidth="1"/>
    <col min="5" max="5" width="15.28125" style="0" customWidth="1"/>
    <col min="6" max="6" width="4.57421875" style="0" customWidth="1"/>
    <col min="7" max="7" width="14.421875" style="0" customWidth="1"/>
    <col min="8" max="8" width="15.00390625" style="0" customWidth="1"/>
    <col min="9" max="9" width="14.28125" style="0" customWidth="1"/>
    <col min="10" max="10" width="4.57421875" style="0" customWidth="1"/>
    <col min="11" max="11" width="10.8515625" style="0" customWidth="1"/>
    <col min="12" max="12" width="9.421875" style="0" customWidth="1"/>
    <col min="13" max="13" width="3.00390625" style="0" customWidth="1"/>
    <col min="15" max="15" width="13.421875" style="0" customWidth="1"/>
    <col min="18" max="18" width="15.28125" style="0" customWidth="1"/>
    <col min="19" max="19" width="4.57421875" style="0" customWidth="1"/>
    <col min="20" max="20" width="14.421875" style="0" customWidth="1"/>
    <col min="21" max="21" width="15.00390625" style="0" customWidth="1"/>
    <col min="22" max="22" width="14.28125" style="0" customWidth="1"/>
    <col min="23" max="23" width="4.57421875" style="0" customWidth="1"/>
    <col min="24" max="24" width="10.8515625" style="0" customWidth="1"/>
  </cols>
  <sheetData>
    <row r="1" spans="1:14" ht="18">
      <c r="A1" s="49" t="s">
        <v>124</v>
      </c>
      <c r="N1" s="49" t="s">
        <v>125</v>
      </c>
    </row>
    <row r="2" spans="1:23" ht="12.75">
      <c r="A2" s="38" t="s">
        <v>95</v>
      </c>
      <c r="B2" s="38"/>
      <c r="D2" t="s">
        <v>80</v>
      </c>
      <c r="I2" s="29">
        <f>LoanComputedAmt1</f>
        <v>0</v>
      </c>
      <c r="N2" s="50" t="s">
        <v>95</v>
      </c>
      <c r="O2" s="50"/>
      <c r="Q2" s="51" t="s">
        <v>131</v>
      </c>
      <c r="R2" s="51"/>
      <c r="S2" s="51"/>
      <c r="T2" s="51"/>
      <c r="U2" s="51"/>
      <c r="V2" s="53"/>
      <c r="W2" s="51"/>
    </row>
    <row r="3" spans="4:23" ht="12.75">
      <c r="D3" t="s">
        <v>81</v>
      </c>
      <c r="M3" t="s">
        <v>96</v>
      </c>
      <c r="Q3" s="51" t="s">
        <v>130</v>
      </c>
      <c r="R3" s="51"/>
      <c r="S3" s="51"/>
      <c r="T3" s="51"/>
      <c r="U3" s="51"/>
      <c r="V3" s="51"/>
      <c r="W3" s="51"/>
    </row>
    <row r="4" spans="5:24" ht="12.75">
      <c r="E4" s="29"/>
      <c r="F4" s="11"/>
      <c r="I4" s="16"/>
      <c r="J4" s="11"/>
      <c r="K4" s="15"/>
      <c r="Q4" s="51"/>
      <c r="R4" s="53"/>
      <c r="S4" s="52"/>
      <c r="T4" s="51"/>
      <c r="U4" s="51"/>
      <c r="V4" s="56"/>
      <c r="W4" s="52"/>
      <c r="X4" s="15"/>
    </row>
    <row r="5" spans="5:24" ht="12.75">
      <c r="E5" s="29"/>
      <c r="F5" s="11"/>
      <c r="I5" s="16"/>
      <c r="J5" s="11"/>
      <c r="K5" s="15"/>
      <c r="Q5" s="51"/>
      <c r="R5" s="53"/>
      <c r="S5" s="52"/>
      <c r="T5" s="51"/>
      <c r="U5" s="51"/>
      <c r="V5" s="56"/>
      <c r="W5" s="52"/>
      <c r="X5" s="15"/>
    </row>
    <row r="6" spans="5:24" ht="12.75">
      <c r="E6" s="29"/>
      <c r="F6" s="11"/>
      <c r="I6" s="16"/>
      <c r="J6" s="11"/>
      <c r="K6" s="15"/>
      <c r="Q6" s="51"/>
      <c r="R6" s="53"/>
      <c r="S6" s="52"/>
      <c r="T6" s="51"/>
      <c r="U6" s="51"/>
      <c r="V6" s="56"/>
      <c r="W6" s="52"/>
      <c r="X6" s="15"/>
    </row>
    <row r="7" spans="5:24" ht="12.75">
      <c r="E7" s="29"/>
      <c r="F7" s="11"/>
      <c r="I7" s="16"/>
      <c r="J7" s="11"/>
      <c r="K7" s="15"/>
      <c r="Q7" s="51"/>
      <c r="R7" s="53"/>
      <c r="S7" s="52"/>
      <c r="T7" s="51"/>
      <c r="U7" s="51"/>
      <c r="V7" s="56"/>
      <c r="W7" s="52"/>
      <c r="X7" s="15"/>
    </row>
    <row r="8" spans="5:24" ht="12.75">
      <c r="E8" s="29"/>
      <c r="F8" s="11"/>
      <c r="I8" s="16"/>
      <c r="J8" s="11"/>
      <c r="K8" s="15"/>
      <c r="Q8" s="51"/>
      <c r="R8" s="53"/>
      <c r="S8" s="52"/>
      <c r="T8" s="51"/>
      <c r="U8" s="51"/>
      <c r="V8" s="56"/>
      <c r="W8" s="52"/>
      <c r="X8" s="15"/>
    </row>
    <row r="9" spans="5:24" ht="12.75">
      <c r="E9" s="29"/>
      <c r="F9" s="11"/>
      <c r="I9" s="16"/>
      <c r="J9" s="11"/>
      <c r="K9" s="15"/>
      <c r="Q9" s="51"/>
      <c r="R9" s="53"/>
      <c r="S9" s="52"/>
      <c r="T9" s="51"/>
      <c r="U9" s="51"/>
      <c r="V9" s="56"/>
      <c r="W9" s="52"/>
      <c r="X9" s="15"/>
    </row>
    <row r="10" spans="1:24" ht="12.75">
      <c r="A10" s="38" t="s">
        <v>112</v>
      </c>
      <c r="B10" s="38"/>
      <c r="D10" t="s">
        <v>110</v>
      </c>
      <c r="H10" s="29">
        <f>'Increased Mortgage Int. Cost'!$E$19</f>
        <v>0</v>
      </c>
      <c r="I10" t="s">
        <v>111</v>
      </c>
      <c r="J10" s="11"/>
      <c r="K10" s="15"/>
      <c r="N10" s="50" t="s">
        <v>112</v>
      </c>
      <c r="O10" s="50"/>
      <c r="Q10" s="51" t="s">
        <v>128</v>
      </c>
      <c r="R10" s="51"/>
      <c r="S10" s="51"/>
      <c r="T10" s="51"/>
      <c r="U10" s="53"/>
      <c r="V10" s="51"/>
      <c r="W10" s="52"/>
      <c r="X10" s="15"/>
    </row>
    <row r="11" spans="1:24" ht="12.75">
      <c r="A11" s="38" t="s">
        <v>113</v>
      </c>
      <c r="B11" s="38"/>
      <c r="D11" t="s">
        <v>105</v>
      </c>
      <c r="E11" s="29">
        <f>LoanComputedAmt1</f>
        <v>0</v>
      </c>
      <c r="F11" t="s">
        <v>106</v>
      </c>
      <c r="J11" s="11"/>
      <c r="K11" s="15"/>
      <c r="N11" s="50" t="s">
        <v>113</v>
      </c>
      <c r="O11" s="50"/>
      <c r="Q11" s="51" t="s">
        <v>129</v>
      </c>
      <c r="R11" s="53"/>
      <c r="S11" s="51"/>
      <c r="T11" s="51"/>
      <c r="U11" s="51"/>
      <c r="V11" s="51"/>
      <c r="W11" s="52"/>
      <c r="X11" s="15"/>
    </row>
    <row r="12" spans="5:24" ht="12.75">
      <c r="E12" s="29"/>
      <c r="F12" s="11"/>
      <c r="I12" s="16"/>
      <c r="J12" s="11"/>
      <c r="K12" s="15"/>
      <c r="Q12" s="51"/>
      <c r="R12" s="53"/>
      <c r="S12" s="52"/>
      <c r="T12" s="51"/>
      <c r="U12" s="51"/>
      <c r="V12" s="56"/>
      <c r="W12" s="52"/>
      <c r="X12" s="15"/>
    </row>
    <row r="13" spans="1:24" ht="12.75">
      <c r="A13" s="38" t="s">
        <v>114</v>
      </c>
      <c r="B13" s="38"/>
      <c r="E13" s="4"/>
      <c r="F13" s="11"/>
      <c r="I13" s="16"/>
      <c r="J13" s="11"/>
      <c r="K13" s="15"/>
      <c r="N13" s="51"/>
      <c r="O13" s="51"/>
      <c r="Q13" s="51"/>
      <c r="R13" s="34"/>
      <c r="S13" s="52"/>
      <c r="T13" s="51"/>
      <c r="U13" s="51"/>
      <c r="V13" s="56"/>
      <c r="W13" s="11"/>
      <c r="X13" s="15"/>
    </row>
    <row r="14" spans="17:22" ht="12.75">
      <c r="Q14" s="51"/>
      <c r="R14" s="51"/>
      <c r="S14" s="51"/>
      <c r="T14" s="51"/>
      <c r="U14" s="51"/>
      <c r="V14" s="51"/>
    </row>
    <row r="15" spans="5:22" ht="12.75">
      <c r="E15" s="4"/>
      <c r="G15" s="4"/>
      <c r="H15" s="11"/>
      <c r="I15" s="4"/>
      <c r="Q15" s="51"/>
      <c r="R15" s="34"/>
      <c r="S15" s="51"/>
      <c r="T15" s="34"/>
      <c r="U15" s="52"/>
      <c r="V15" s="34"/>
    </row>
    <row r="16" spans="17:22" ht="12.75">
      <c r="Q16" s="51"/>
      <c r="R16" s="51"/>
      <c r="S16" s="51"/>
      <c r="T16" s="51"/>
      <c r="U16" s="51"/>
      <c r="V16" s="51"/>
    </row>
    <row r="17" spans="1:24" ht="12.75">
      <c r="A17" s="38" t="s">
        <v>97</v>
      </c>
      <c r="B17" s="38"/>
      <c r="D17" t="s">
        <v>107</v>
      </c>
      <c r="N17" s="50" t="s">
        <v>97</v>
      </c>
      <c r="O17" s="50"/>
      <c r="P17" t="s">
        <v>132</v>
      </c>
      <c r="Q17" s="51" t="s">
        <v>107</v>
      </c>
      <c r="R17" s="51"/>
      <c r="S17" s="51"/>
      <c r="T17" s="51"/>
      <c r="U17" s="51"/>
      <c r="V17" s="51"/>
      <c r="W17" s="51"/>
      <c r="X17" s="51"/>
    </row>
    <row r="18" spans="1:24" ht="12.75">
      <c r="A18" s="38" t="s">
        <v>98</v>
      </c>
      <c r="B18" s="38"/>
      <c r="D18" t="s">
        <v>84</v>
      </c>
      <c r="I18" s="30"/>
      <c r="J18" s="30"/>
      <c r="K18" s="30"/>
      <c r="L18" s="14"/>
      <c r="N18" s="50" t="s">
        <v>98</v>
      </c>
      <c r="O18" s="50"/>
      <c r="Q18" s="51" t="s">
        <v>84</v>
      </c>
      <c r="R18" s="51"/>
      <c r="S18" s="51"/>
      <c r="T18" s="51"/>
      <c r="U18" s="51"/>
      <c r="V18" s="54"/>
      <c r="W18" s="54"/>
      <c r="X18" s="54"/>
    </row>
    <row r="19" spans="4:24" ht="12.75">
      <c r="D19" t="s">
        <v>79</v>
      </c>
      <c r="G19" s="29">
        <f>'Incr Mortg Result - Add Buydown'!$I$5</f>
        <v>0</v>
      </c>
      <c r="Q19" s="51" t="s">
        <v>79</v>
      </c>
      <c r="R19" s="51"/>
      <c r="S19" s="51"/>
      <c r="T19" s="53">
        <f>'Incr Mortg Result - Add Buydown'!$I$5</f>
        <v>0</v>
      </c>
      <c r="U19" s="51"/>
      <c r="V19" s="51"/>
      <c r="W19" s="51"/>
      <c r="X19" s="51"/>
    </row>
    <row r="20" spans="5:24" ht="12.75">
      <c r="E20" s="29">
        <f>'Incr Mortg Result - Prorate'!$I$4</f>
        <v>0</v>
      </c>
      <c r="F20" s="11" t="s">
        <v>32</v>
      </c>
      <c r="G20" s="39">
        <f>'Increased Mortgage Int. Cost'!$E$23/100</f>
        <v>0</v>
      </c>
      <c r="H20" s="11" t="s">
        <v>26</v>
      </c>
      <c r="I20" s="29">
        <f>'Incr Mortgage text'!$E$20*'Incr Mortgage text'!$G$20</f>
        <v>0</v>
      </c>
      <c r="Q20" s="51"/>
      <c r="R20" s="53">
        <f>'Incr Mortg Result - Add Buydown'!$I$5</f>
        <v>0</v>
      </c>
      <c r="S20" s="52" t="s">
        <v>32</v>
      </c>
      <c r="T20" s="55">
        <f>'Increased Mortgage Int. Cost'!$E$23/100</f>
        <v>0</v>
      </c>
      <c r="U20" s="52" t="s">
        <v>26</v>
      </c>
      <c r="V20" s="53">
        <f>'Incr Mortgage text'!$E$20*'Incr Mortgage text'!$G$20</f>
        <v>0</v>
      </c>
      <c r="W20" s="51"/>
      <c r="X20" s="51"/>
    </row>
    <row r="21" spans="5:22" ht="12.75">
      <c r="E21" s="15"/>
      <c r="F21" s="11"/>
      <c r="G21" s="39"/>
      <c r="H21" s="11"/>
      <c r="I21" s="15"/>
      <c r="Q21" s="51"/>
      <c r="R21" s="57"/>
      <c r="S21" s="52"/>
      <c r="T21" s="55"/>
      <c r="U21" s="52"/>
      <c r="V21" s="57"/>
    </row>
    <row r="22" spans="4:22" ht="12.75">
      <c r="D22" t="s">
        <v>108</v>
      </c>
      <c r="F22" s="11"/>
      <c r="N22" s="50" t="s">
        <v>127</v>
      </c>
      <c r="O22" s="50"/>
      <c r="P22" t="s">
        <v>132</v>
      </c>
      <c r="Q22" s="51" t="s">
        <v>108</v>
      </c>
      <c r="R22" s="51"/>
      <c r="S22" s="52"/>
      <c r="T22" s="51"/>
      <c r="U22" s="51"/>
      <c r="V22" s="51"/>
    </row>
    <row r="23" spans="5:23" ht="12.75">
      <c r="E23" s="29">
        <f>'Incr Mortg Result - Prorate'!$G$7</f>
        <v>0</v>
      </c>
      <c r="F23" s="11" t="s">
        <v>31</v>
      </c>
      <c r="G23" s="29">
        <f>'Incr Mortgage text'!$I$20</f>
        <v>0</v>
      </c>
      <c r="H23" s="11" t="s">
        <v>26</v>
      </c>
      <c r="I23" s="29">
        <f>'Incr Mortgage text'!$E$23+'Incr Mortgage text'!$G$23</f>
        <v>0</v>
      </c>
      <c r="J23" s="30"/>
      <c r="Q23" s="51"/>
      <c r="R23" s="53">
        <f>'Incr Mortg Result - Prorate'!$G$7</f>
        <v>0</v>
      </c>
      <c r="S23" s="52" t="s">
        <v>31</v>
      </c>
      <c r="T23" s="53">
        <f>'Incr Mortgage text'!$I$20</f>
        <v>0</v>
      </c>
      <c r="U23" s="52" t="s">
        <v>26</v>
      </c>
      <c r="V23" s="53">
        <f>'Incr Mortgage text'!$E$23+'Incr Mortgage text'!$G$23</f>
        <v>0</v>
      </c>
      <c r="W23" s="30"/>
    </row>
    <row r="24" spans="9:22" ht="12.75">
      <c r="I24" s="4"/>
      <c r="Q24" s="51"/>
      <c r="R24" s="51"/>
      <c r="S24" s="51"/>
      <c r="T24" s="51"/>
      <c r="U24" s="51"/>
      <c r="V24" s="34"/>
    </row>
    <row r="25" spans="17:22" ht="12.75">
      <c r="Q25" s="51"/>
      <c r="R25" s="51"/>
      <c r="S25" s="51"/>
      <c r="T25" s="51"/>
      <c r="U25" s="51"/>
      <c r="V25" s="51"/>
    </row>
    <row r="26" spans="17:22" ht="12.75">
      <c r="Q26" s="51"/>
      <c r="R26" s="51"/>
      <c r="S26" s="51"/>
      <c r="T26" s="51"/>
      <c r="U26" s="51"/>
      <c r="V26" s="51"/>
    </row>
    <row r="27" spans="14:22" ht="12.75">
      <c r="N27" s="51"/>
      <c r="O27" s="51"/>
      <c r="Q27" s="51"/>
      <c r="R27" s="51"/>
      <c r="S27" s="51"/>
      <c r="T27" s="51"/>
      <c r="U27" s="51"/>
      <c r="V27" s="51"/>
    </row>
    <row r="28" spans="1:22" ht="12.75">
      <c r="A28" s="38" t="s">
        <v>115</v>
      </c>
      <c r="B28" s="38"/>
      <c r="D28" t="s">
        <v>103</v>
      </c>
      <c r="N28" s="51"/>
      <c r="O28" s="51"/>
      <c r="Q28" s="51"/>
      <c r="R28" s="51"/>
      <c r="S28" s="51"/>
      <c r="T28" s="51"/>
      <c r="U28" s="51"/>
      <c r="V28" s="51"/>
    </row>
    <row r="29" spans="4:22" ht="12.75">
      <c r="D29" t="s">
        <v>104</v>
      </c>
      <c r="N29" s="51"/>
      <c r="O29" s="51"/>
      <c r="Q29" s="51"/>
      <c r="R29" s="51"/>
      <c r="S29" s="51"/>
      <c r="T29" s="51"/>
      <c r="U29" s="51"/>
      <c r="V29" s="51"/>
    </row>
    <row r="30" spans="5:24" ht="12.75">
      <c r="E30" s="29">
        <f>IF('Increased Mortgage Int. Cost'!$E$19&gt;'Incr Mortg Result - Prorate'!$I$3,'Incr Mortg Result - Prorate'!$I$3,'Increased Mortgage Int. Cost'!$E$19)</f>
        <v>0</v>
      </c>
      <c r="F30" s="11" t="s">
        <v>32</v>
      </c>
      <c r="G30" s="39">
        <f>'Increased Mortgage Int. Cost'!$E$23/100</f>
        <v>0</v>
      </c>
      <c r="H30" s="11" t="s">
        <v>26</v>
      </c>
      <c r="I30" s="29">
        <f>'Incr Mortgage text'!$E$30*'Incr Mortgage text'!$G$30</f>
        <v>0</v>
      </c>
      <c r="K30" s="15"/>
      <c r="Q30" s="51"/>
      <c r="R30" s="92"/>
      <c r="S30" s="93"/>
      <c r="T30" s="94"/>
      <c r="U30" s="51"/>
      <c r="V30" s="51"/>
      <c r="X30" s="15"/>
    </row>
    <row r="31" spans="17:22" ht="12.75">
      <c r="Q31" s="51"/>
      <c r="R31" s="53"/>
      <c r="S31" s="52"/>
      <c r="T31" s="55"/>
      <c r="U31" s="52"/>
      <c r="V31" s="53"/>
    </row>
    <row r="32" spans="4:22" ht="12.75">
      <c r="D32" t="s">
        <v>82</v>
      </c>
      <c r="F32" s="11"/>
      <c r="Q32" s="51"/>
      <c r="R32" s="51"/>
      <c r="S32" s="51"/>
      <c r="T32" s="51"/>
      <c r="U32" s="51"/>
      <c r="V32" s="51"/>
    </row>
    <row r="33" spans="5:22" ht="12.75">
      <c r="E33" s="29" t="e">
        <f>'Incr Mortgage text'!$I$43</f>
        <v>#DIV/0!</v>
      </c>
      <c r="F33" s="11" t="s">
        <v>31</v>
      </c>
      <c r="G33" s="29">
        <f>'Incr Mortgage text'!$I$30</f>
        <v>0</v>
      </c>
      <c r="H33" s="11" t="s">
        <v>26</v>
      </c>
      <c r="I33" s="29" t="e">
        <f>'Incr Mortgage text'!$E$33+'Incr Mortgage text'!$G$33</f>
        <v>#DIV/0!</v>
      </c>
      <c r="Q33" s="51"/>
      <c r="R33" s="51"/>
      <c r="S33" s="52"/>
      <c r="T33" s="51"/>
      <c r="U33" s="51"/>
      <c r="V33" s="51"/>
    </row>
    <row r="34" spans="5:22" ht="12.75">
      <c r="E34" s="15"/>
      <c r="F34" s="11"/>
      <c r="G34" s="15"/>
      <c r="H34" s="11"/>
      <c r="I34" s="15"/>
      <c r="Q34" s="51"/>
      <c r="R34" s="53"/>
      <c r="S34" s="52"/>
      <c r="T34" s="53"/>
      <c r="U34" s="52"/>
      <c r="V34" s="53"/>
    </row>
    <row r="35" spans="5:22" ht="12.75">
      <c r="E35" s="15"/>
      <c r="F35" s="11"/>
      <c r="G35" s="15"/>
      <c r="H35" s="11"/>
      <c r="I35" s="15"/>
      <c r="Q35" s="51"/>
      <c r="R35" s="57"/>
      <c r="S35" s="52"/>
      <c r="T35" s="57"/>
      <c r="U35" s="52"/>
      <c r="V35" s="57"/>
    </row>
    <row r="36" spans="1:17" ht="12.75">
      <c r="A36" s="38" t="s">
        <v>99</v>
      </c>
      <c r="B36" s="38"/>
      <c r="D36" t="s">
        <v>83</v>
      </c>
      <c r="N36" s="50" t="s">
        <v>99</v>
      </c>
      <c r="O36" s="50"/>
      <c r="Q36" t="s">
        <v>126</v>
      </c>
    </row>
    <row r="39" spans="1:24" ht="12.75">
      <c r="A39" s="38" t="s">
        <v>116</v>
      </c>
      <c r="B39" s="38"/>
      <c r="D39" s="111" t="s">
        <v>100</v>
      </c>
      <c r="E39" s="111"/>
      <c r="N39" s="50" t="s">
        <v>116</v>
      </c>
      <c r="O39" s="50"/>
      <c r="R39" s="122" t="s">
        <v>100</v>
      </c>
      <c r="S39" s="122"/>
      <c r="T39" s="122"/>
      <c r="U39" s="122"/>
      <c r="V39" s="122"/>
      <c r="W39" s="122"/>
      <c r="X39" s="122"/>
    </row>
    <row r="40" spans="5:24" ht="12.75">
      <c r="E40" s="29">
        <f>'Increased Mortgage Int. Cost'!$E$19</f>
        <v>0</v>
      </c>
      <c r="F40" s="11" t="s">
        <v>101</v>
      </c>
      <c r="G40" s="29">
        <f>'Incr Mortg Result - Prorate'!$I$4</f>
        <v>0</v>
      </c>
      <c r="H40" s="11" t="s">
        <v>26</v>
      </c>
      <c r="I40" s="40" t="e">
        <f>ROUNDUP('Incr Mortgage text'!$E$40/'Incr Mortgage text'!$G$40,7)</f>
        <v>#DIV/0!</v>
      </c>
      <c r="R40" s="123">
        <f>'Increased Mortgage Int. Cost'!$E$19</f>
        <v>0</v>
      </c>
      <c r="S40" s="123"/>
      <c r="T40" s="52" t="s">
        <v>101</v>
      </c>
      <c r="U40" s="53">
        <f>'Incr Mortg Result - Prorate'!$I$4</f>
        <v>0</v>
      </c>
      <c r="V40" s="52" t="s">
        <v>26</v>
      </c>
      <c r="W40" s="124" t="e">
        <f>ROUNDUP('Incr Mortgage text'!$E$40/'Incr Mortgage text'!$G$40,7)</f>
        <v>#DIV/0!</v>
      </c>
      <c r="X40" s="124"/>
    </row>
    <row r="41" spans="18:24" ht="12.75">
      <c r="R41" s="51" t="s">
        <v>137</v>
      </c>
      <c r="S41" s="51"/>
      <c r="T41" s="51"/>
      <c r="U41" s="51"/>
      <c r="V41" s="51"/>
      <c r="W41" s="51"/>
      <c r="X41" s="51"/>
    </row>
    <row r="42" spans="4:24" ht="12.75">
      <c r="D42" t="s">
        <v>102</v>
      </c>
      <c r="R42" s="121">
        <f>'Incr Mortgage text'!$V$23</f>
        <v>0</v>
      </c>
      <c r="S42" s="121"/>
      <c r="T42" s="52" t="s">
        <v>32</v>
      </c>
      <c r="U42" s="62" t="e">
        <f>'Incr Mortgage text'!$I$40</f>
        <v>#DIV/0!</v>
      </c>
      <c r="V42" s="52" t="s">
        <v>26</v>
      </c>
      <c r="W42" s="121" t="e">
        <f>'Incr Mortgage text'!$R$42*'Incr Mortgage text'!$U$42</f>
        <v>#DIV/0!</v>
      </c>
      <c r="X42" s="121"/>
    </row>
    <row r="43" spans="5:24" ht="12.75">
      <c r="E43" s="40" t="e">
        <f>'Incr Mortgage text'!$I$40</f>
        <v>#DIV/0!</v>
      </c>
      <c r="F43" s="11" t="s">
        <v>32</v>
      </c>
      <c r="G43" s="29">
        <f>'Incr Mortg Result - Prorate'!$G$7</f>
        <v>0</v>
      </c>
      <c r="H43" s="11" t="s">
        <v>26</v>
      </c>
      <c r="I43" s="29" t="e">
        <f>'Incr Mortgage text'!$E$43*'Incr Mortgage text'!$G$43</f>
        <v>#DIV/0!</v>
      </c>
      <c r="Q43" s="51"/>
      <c r="W43" s="51"/>
      <c r="X43" s="51"/>
    </row>
    <row r="44" spans="17:24" ht="12.75">
      <c r="Q44" s="51"/>
      <c r="R44" s="51"/>
      <c r="S44" s="51"/>
      <c r="T44" s="51"/>
      <c r="U44" s="51"/>
      <c r="V44" s="51"/>
      <c r="W44" s="51"/>
      <c r="X44" s="51"/>
    </row>
    <row r="45" spans="1:24" ht="12.75">
      <c r="A45" s="38" t="s">
        <v>117</v>
      </c>
      <c r="B45" s="38"/>
      <c r="D45" t="s">
        <v>118</v>
      </c>
      <c r="N45" s="50" t="s">
        <v>117</v>
      </c>
      <c r="O45" s="50"/>
      <c r="Q45" s="51" t="s">
        <v>133</v>
      </c>
      <c r="R45" s="51"/>
      <c r="S45" s="51"/>
      <c r="T45" s="51"/>
      <c r="U45" s="51"/>
      <c r="V45" s="51"/>
      <c r="W45" s="51"/>
      <c r="X45" s="51"/>
    </row>
    <row r="46" spans="4:24" ht="12.75">
      <c r="D46" t="s">
        <v>119</v>
      </c>
      <c r="Q46" s="51" t="s">
        <v>134</v>
      </c>
      <c r="R46" s="51"/>
      <c r="S46" s="51"/>
      <c r="T46" s="51"/>
      <c r="U46" s="51"/>
      <c r="V46" s="51"/>
      <c r="W46" s="51"/>
      <c r="X46" s="51"/>
    </row>
    <row r="47" spans="4:24" ht="12.75">
      <c r="D47" t="s">
        <v>120</v>
      </c>
      <c r="E47" s="29">
        <f>OldMortAmt</f>
        <v>0</v>
      </c>
      <c r="F47" t="s">
        <v>121</v>
      </c>
      <c r="G47" s="46">
        <f>'Increased Mortgage Int. Cost'!$E$22</f>
        <v>0</v>
      </c>
      <c r="H47" t="s">
        <v>122</v>
      </c>
      <c r="I47" s="47">
        <f>'Increased Mortgage Int. Cost'!$E$8</f>
        <v>0</v>
      </c>
      <c r="J47" s="11" t="s">
        <v>123</v>
      </c>
      <c r="K47" s="2" t="e">
        <f>-PMT('Incr Mortgage text'!$I$47/12,'Incr Mortgage text'!$G$47,'Incr Mortgage text'!$E$47)</f>
        <v>#DIV/0!</v>
      </c>
      <c r="Q47" s="51" t="s">
        <v>120</v>
      </c>
      <c r="R47" s="53">
        <f>OldMortAmt</f>
        <v>0</v>
      </c>
      <c r="S47" s="51" t="s">
        <v>121</v>
      </c>
      <c r="T47" s="58">
        <f>'Increased Mortgage Int. Cost'!$E$22</f>
        <v>0</v>
      </c>
      <c r="U47" s="51" t="s">
        <v>135</v>
      </c>
      <c r="V47" s="59" t="e">
        <f>-PMT('Incr Mortgage text'!$I$47/12,'Incr Mortgage text'!$G$47,'Incr Mortgage text'!$E$47)</f>
        <v>#DIV/0!</v>
      </c>
      <c r="W47" s="60" t="s">
        <v>136</v>
      </c>
      <c r="X47" s="59"/>
    </row>
    <row r="48" spans="4:24" ht="12.75">
      <c r="D48" s="48"/>
      <c r="E48" s="15"/>
      <c r="F48" s="11"/>
      <c r="G48" s="39"/>
      <c r="H48" s="11"/>
      <c r="I48" s="15"/>
      <c r="Q48" s="61"/>
      <c r="R48" s="57"/>
      <c r="S48" s="52"/>
      <c r="T48" s="55"/>
      <c r="U48" s="52"/>
      <c r="V48" s="57"/>
      <c r="W48" s="51"/>
      <c r="X48" s="51"/>
    </row>
    <row r="50" ht="12.75">
      <c r="F50" s="11"/>
    </row>
    <row r="51" spans="5:9" ht="12.75">
      <c r="E51" s="15"/>
      <c r="F51" s="11"/>
      <c r="G51" s="15"/>
      <c r="H51" s="11"/>
      <c r="I51" s="15"/>
    </row>
  </sheetData>
  <mergeCells count="6">
    <mergeCell ref="R42:S42"/>
    <mergeCell ref="W42:X42"/>
    <mergeCell ref="D39:E39"/>
    <mergeCell ref="R39:X39"/>
    <mergeCell ref="R40:S40"/>
    <mergeCell ref="W40:X40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2:K100"/>
  <sheetViews>
    <sheetView showGridLines="0" workbookViewId="0" topLeftCell="A1">
      <selection activeCell="E16" sqref="E16"/>
    </sheetView>
  </sheetViews>
  <sheetFormatPr defaultColWidth="9.140625" defaultRowHeight="12.75"/>
  <cols>
    <col min="2" max="2" width="20.57421875" style="0" customWidth="1"/>
    <col min="3" max="3" width="22.140625" style="0" customWidth="1"/>
    <col min="4" max="4" width="15.57421875" style="0" customWidth="1"/>
    <col min="11" max="11" width="5.140625" style="0" customWidth="1"/>
  </cols>
  <sheetData>
    <row r="2" spans="5:11" ht="12.75">
      <c r="E2" s="110" t="s">
        <v>85</v>
      </c>
      <c r="F2" s="110"/>
      <c r="G2" s="110"/>
      <c r="H2" s="110"/>
      <c r="I2" s="110"/>
      <c r="J2" s="110"/>
      <c r="K2" s="110"/>
    </row>
    <row r="5" spans="2:7" ht="18">
      <c r="B5" s="8" t="s">
        <v>109</v>
      </c>
      <c r="C5" s="3"/>
      <c r="D5" s="3"/>
      <c r="E5" s="3"/>
      <c r="G5" s="89"/>
    </row>
    <row r="6" ht="12.75">
      <c r="G6" s="89"/>
    </row>
    <row r="7" spans="2:7" ht="20.25" customHeight="1">
      <c r="B7" s="111" t="s">
        <v>47</v>
      </c>
      <c r="C7" s="111"/>
      <c r="D7" s="42"/>
      <c r="G7" s="89"/>
    </row>
    <row r="8" spans="2:7" ht="20.25" customHeight="1">
      <c r="B8" s="111" t="s">
        <v>48</v>
      </c>
      <c r="C8" s="111"/>
      <c r="D8" s="43"/>
      <c r="G8" s="89"/>
    </row>
    <row r="9" spans="2:7" ht="20.25" customHeight="1">
      <c r="B9" s="111" t="s">
        <v>49</v>
      </c>
      <c r="C9" s="111"/>
      <c r="D9" s="32"/>
      <c r="G9" s="89"/>
    </row>
    <row r="10" spans="2:7" ht="20.25" customHeight="1">
      <c r="B10" t="s">
        <v>2</v>
      </c>
      <c r="D10" s="20">
        <f>IF(ISERROR(PMT(D8/12,D9,D7)),"",(PMT(D8/12,D9,D7)))</f>
      </c>
      <c r="G10" s="89"/>
    </row>
    <row r="11" spans="2:7" ht="20.25" customHeight="1">
      <c r="B11" s="111" t="s">
        <v>60</v>
      </c>
      <c r="C11" s="111"/>
      <c r="D11" s="87"/>
      <c r="G11" s="89"/>
    </row>
    <row r="12" spans="2:7" ht="20.25" customHeight="1">
      <c r="B12" s="111" t="s">
        <v>50</v>
      </c>
      <c r="C12" s="111"/>
      <c r="D12" s="88"/>
      <c r="G12" s="89"/>
    </row>
    <row r="88" spans="1:2" ht="12.75">
      <c r="A88" t="s">
        <v>62</v>
      </c>
      <c r="B88" t="s">
        <v>63</v>
      </c>
    </row>
    <row r="89" spans="1:2" ht="12.75">
      <c r="A89" s="24">
        <v>1</v>
      </c>
      <c r="B89" s="24" t="s">
        <v>64</v>
      </c>
    </row>
    <row r="90" spans="1:2" ht="12.75">
      <c r="A90" s="24">
        <v>2</v>
      </c>
      <c r="B90" s="24" t="s">
        <v>65</v>
      </c>
    </row>
    <row r="91" spans="1:2" ht="12.75">
      <c r="A91" s="24">
        <v>3</v>
      </c>
      <c r="B91" s="24" t="s">
        <v>66</v>
      </c>
    </row>
    <row r="92" spans="1:2" ht="12.75">
      <c r="A92" s="24">
        <v>4</v>
      </c>
      <c r="B92" s="24" t="s">
        <v>67</v>
      </c>
    </row>
    <row r="93" spans="1:2" ht="12.75">
      <c r="A93" s="24">
        <v>5</v>
      </c>
      <c r="B93" s="24" t="s">
        <v>68</v>
      </c>
    </row>
    <row r="94" spans="1:2" ht="12.75">
      <c r="A94" s="24">
        <v>6</v>
      </c>
      <c r="B94" s="24" t="s">
        <v>69</v>
      </c>
    </row>
    <row r="95" spans="1:2" ht="12.75">
      <c r="A95" s="24">
        <v>7</v>
      </c>
      <c r="B95" s="24" t="s">
        <v>70</v>
      </c>
    </row>
    <row r="96" spans="1:2" ht="12.75">
      <c r="A96" s="24">
        <v>8</v>
      </c>
      <c r="B96" s="24" t="s">
        <v>71</v>
      </c>
    </row>
    <row r="97" spans="1:2" ht="12.75">
      <c r="A97" s="24">
        <v>9</v>
      </c>
      <c r="B97" s="24" t="s">
        <v>72</v>
      </c>
    </row>
    <row r="98" spans="1:2" ht="12.75">
      <c r="A98" s="24">
        <v>10</v>
      </c>
      <c r="B98" s="24" t="s">
        <v>73</v>
      </c>
    </row>
    <row r="99" spans="1:2" ht="12.75">
      <c r="A99" s="24">
        <v>11</v>
      </c>
      <c r="B99" s="24" t="s">
        <v>74</v>
      </c>
    </row>
    <row r="100" spans="1:2" ht="12.75">
      <c r="A100" s="24">
        <v>12</v>
      </c>
      <c r="B100" s="24" t="s">
        <v>75</v>
      </c>
    </row>
  </sheetData>
  <sheetProtection sheet="1" objects="1" scenarios="1"/>
  <mergeCells count="6">
    <mergeCell ref="E2:K2"/>
    <mergeCell ref="B11:C11"/>
    <mergeCell ref="B12:C12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1611"/>
  <sheetViews>
    <sheetView showGridLines="0" workbookViewId="0" topLeftCell="A1">
      <selection activeCell="E3" sqref="E3"/>
    </sheetView>
  </sheetViews>
  <sheetFormatPr defaultColWidth="9.140625" defaultRowHeight="12.75"/>
  <cols>
    <col min="1" max="1" width="18.00390625" style="0" customWidth="1"/>
    <col min="2" max="2" width="10.421875" style="18" hidden="1" customWidth="1"/>
    <col min="3" max="3" width="14.00390625" style="18" customWidth="1"/>
    <col min="4" max="4" width="9.57421875" style="18" customWidth="1"/>
    <col min="5" max="5" width="17.00390625" style="18" customWidth="1"/>
    <col min="6" max="6" width="13.00390625" style="18" customWidth="1"/>
    <col min="7" max="7" width="14.421875" style="0" customWidth="1"/>
    <col min="8" max="8" width="13.140625" style="0" customWidth="1"/>
    <col min="9" max="9" width="14.8515625" style="0" customWidth="1"/>
    <col min="10" max="10" width="13.00390625" style="0" hidden="1" customWidth="1"/>
    <col min="11" max="11" width="5.8515625" style="0" customWidth="1"/>
    <col min="21" max="21" width="10.8515625" style="0" customWidth="1"/>
  </cols>
  <sheetData>
    <row r="1" spans="1:3" ht="12.75">
      <c r="A1" t="s">
        <v>51</v>
      </c>
      <c r="B1" s="128">
        <f>Amortization!D7</f>
        <v>0</v>
      </c>
      <c r="C1" s="128"/>
    </row>
    <row r="2" spans="1:9" ht="12.75" customHeight="1">
      <c r="A2" t="s">
        <v>86</v>
      </c>
      <c r="B2" s="129">
        <f>Amortization!D8</f>
        <v>0</v>
      </c>
      <c r="C2" s="129"/>
      <c r="E2" s="25" t="s">
        <v>76</v>
      </c>
      <c r="F2" s="127">
        <f>Amortization!D12</f>
        <v>0</v>
      </c>
      <c r="G2" s="127"/>
      <c r="H2" s="127"/>
      <c r="I2" s="127"/>
    </row>
    <row r="3" spans="1:3" ht="12.75" customHeight="1">
      <c r="A3" t="s">
        <v>52</v>
      </c>
      <c r="B3" s="125">
        <f>Amortization!D9</f>
        <v>0</v>
      </c>
      <c r="C3" s="125"/>
    </row>
    <row r="4" spans="1:3" ht="12.75">
      <c r="A4" t="s">
        <v>2</v>
      </c>
      <c r="B4" s="126" t="e">
        <f>PMT(B2/12,B3,B1)</f>
        <v>#DIV/0!</v>
      </c>
      <c r="C4" s="126"/>
    </row>
    <row r="5" spans="1:9" s="22" customFormat="1" ht="24" customHeight="1">
      <c r="A5" s="21" t="s">
        <v>53</v>
      </c>
      <c r="B5" s="22" t="s">
        <v>61</v>
      </c>
      <c r="C5" s="21" t="s">
        <v>58</v>
      </c>
      <c r="D5" s="27" t="s">
        <v>59</v>
      </c>
      <c r="E5" s="28" t="s">
        <v>54</v>
      </c>
      <c r="F5" s="28" t="s">
        <v>57</v>
      </c>
      <c r="G5" s="28" t="s">
        <v>55</v>
      </c>
      <c r="H5" s="28" t="s">
        <v>8</v>
      </c>
      <c r="I5" s="28" t="s">
        <v>56</v>
      </c>
    </row>
    <row r="6" spans="1:9" s="24" customFormat="1" ht="12.75" customHeight="1">
      <c r="A6" s="100" t="s">
        <v>141</v>
      </c>
      <c r="C6" s="100"/>
      <c r="D6" s="101"/>
      <c r="E6" s="102"/>
      <c r="F6" s="102"/>
      <c r="G6" s="102"/>
      <c r="H6" s="102"/>
      <c r="I6" s="102"/>
    </row>
    <row r="7" spans="1:10" ht="12.75" customHeight="1">
      <c r="A7" s="11">
        <v>1</v>
      </c>
      <c r="B7" s="23">
        <f>MONTH(Amortization!D11)</f>
        <v>1</v>
      </c>
      <c r="C7" s="26" t="str">
        <f>IF(ISERROR(LOOKUP(B7,Amortization!A$88:A$100,Amortization!B$88:B$100)),"",(LOOKUP(B7,Amortization!A$88:A$100,Amortization!B$88:B$100)))</f>
        <v>Jan</v>
      </c>
      <c r="D7" s="17">
        <f>YEAR(Amortization!D11)</f>
        <v>1900</v>
      </c>
      <c r="E7" s="19">
        <f>B1</f>
        <v>0</v>
      </c>
      <c r="F7" s="19">
        <f>IF(ISERROR(E7-I7),"",E7-I7)</f>
      </c>
      <c r="G7" s="19">
        <f>IF(ISERROR(E7*($B$2/12)),"",E7*($B$2/12))</f>
        <v>0</v>
      </c>
      <c r="H7" s="19" t="e">
        <f>$B$4</f>
        <v>#DIV/0!</v>
      </c>
      <c r="I7" s="19" t="e">
        <f>E7+G7+H7</f>
        <v>#DIV/0!</v>
      </c>
      <c r="J7" s="19" t="e">
        <f>IF(I7&gt;=0.01,I7,"")</f>
        <v>#DIV/0!</v>
      </c>
    </row>
    <row r="8" spans="1:10" ht="12.75" customHeight="1">
      <c r="A8" s="11" t="e">
        <f>IF(J7="","",IF(J7="END","",A7+1))</f>
        <v>#DIV/0!</v>
      </c>
      <c r="B8" s="95" t="e">
        <f>IF(J7="","",IF(B7&lt;12,B7+1,1))</f>
        <v>#DIV/0!</v>
      </c>
      <c r="C8" s="26">
        <f>IF(ISERROR(LOOKUP(B8,Amortization!A$88:A$100,Amortization!B$88:B$100)),"",(LOOKUP(B8,Amortization!A$88:A$100,Amortization!B$88:B$100)))</f>
      </c>
      <c r="D8" s="63" t="e">
        <f>IF(J7="","",IF(B8&gt;1,D7,D7+1))</f>
        <v>#DIV/0!</v>
      </c>
      <c r="E8" s="19" t="e">
        <f>IF(J7&lt;&gt;"",I7,"")</f>
        <v>#DIV/0!</v>
      </c>
      <c r="F8" s="19">
        <f>IF(ISERROR(E8-I8),"",E8-I8)</f>
      </c>
      <c r="G8" s="19">
        <f>IF(ISERROR(E8*($B$2/12)),"",E8*($B$2/12))</f>
      </c>
      <c r="H8" s="19" t="e">
        <f>IF(J7="","",$B$4)</f>
        <v>#DIV/0!</v>
      </c>
      <c r="I8" s="19">
        <f>IF(ISERROR(E8+G8+H8&gt;0.01),"",(E8+G8+H8))</f>
      </c>
      <c r="J8" s="19">
        <f aca="true" t="shared" si="0" ref="J8:J76">IF(I8&gt;=0.01,I8,"")</f>
      </c>
    </row>
    <row r="9" spans="1:10" ht="12.75" customHeight="1">
      <c r="A9" s="11">
        <f aca="true" t="shared" si="1" ref="A9:A77">IF(J8="","",IF(J8="END","",A8+1))</f>
      </c>
      <c r="B9" s="95">
        <f aca="true" t="shared" si="2" ref="B9:B77">IF(J8="","",IF(B8&lt;12,B8+1,1))</f>
      </c>
      <c r="C9" s="26">
        <f>IF(ISERROR(LOOKUP(B9,Amortization!A$88:A$100,Amortization!B$88:B$100)),"",(LOOKUP(B9,Amortization!A$88:A$100,Amortization!B$88:B$100)))</f>
      </c>
      <c r="D9" s="63">
        <f aca="true" t="shared" si="3" ref="D9:D77">IF(J8="","",IF(B9&gt;1,D8,D8+1))</f>
      </c>
      <c r="E9" s="19">
        <f aca="true" t="shared" si="4" ref="E9:E77">IF(J8&lt;&gt;"",I8,"")</f>
      </c>
      <c r="F9" s="19">
        <f aca="true" t="shared" si="5" ref="F9:F77">IF(ISERROR(E9-I9),"",E9-I9)</f>
      </c>
      <c r="G9" s="19">
        <f aca="true" t="shared" si="6" ref="G9:G77">IF(ISERROR(E9*($B$2/12)),"",E9*($B$2/12))</f>
      </c>
      <c r="H9" s="19">
        <f aca="true" t="shared" si="7" ref="H9:H77">IF(J8="","",$B$4)</f>
      </c>
      <c r="I9" s="19">
        <f aca="true" t="shared" si="8" ref="I9:I77">IF(ISERROR(E9+G9+H9&gt;0.01),"",(E9+G9+H9))</f>
      </c>
      <c r="J9" s="19">
        <f t="shared" si="0"/>
      </c>
    </row>
    <row r="10" spans="1:10" ht="12.75">
      <c r="A10" s="11">
        <f t="shared" si="1"/>
      </c>
      <c r="B10" s="95">
        <f t="shared" si="2"/>
      </c>
      <c r="C10" s="26">
        <f>IF(ISERROR(LOOKUP(B10,Amortization!A$88:A$100,Amortization!B$88:B$100)),"",(LOOKUP(B10,Amortization!A$88:A$100,Amortization!B$88:B$100)))</f>
      </c>
      <c r="D10" s="63">
        <f t="shared" si="3"/>
      </c>
      <c r="E10" s="19">
        <f t="shared" si="4"/>
      </c>
      <c r="F10" s="19">
        <f t="shared" si="5"/>
      </c>
      <c r="G10" s="19">
        <f t="shared" si="6"/>
      </c>
      <c r="H10" s="19">
        <f t="shared" si="7"/>
      </c>
      <c r="I10" s="19">
        <f t="shared" si="8"/>
      </c>
      <c r="J10" s="19">
        <f t="shared" si="0"/>
      </c>
    </row>
    <row r="11" spans="1:10" ht="12.75">
      <c r="A11" s="11">
        <f t="shared" si="1"/>
      </c>
      <c r="B11" s="95">
        <f t="shared" si="2"/>
      </c>
      <c r="C11" s="26">
        <f>IF(ISERROR(LOOKUP(B11,Amortization!A$88:A$100,Amortization!B$88:B$100)),"",(LOOKUP(B11,Amortization!A$88:A$100,Amortization!B$88:B$100)))</f>
      </c>
      <c r="D11" s="63">
        <f t="shared" si="3"/>
      </c>
      <c r="E11" s="19">
        <f t="shared" si="4"/>
      </c>
      <c r="F11" s="19">
        <f t="shared" si="5"/>
      </c>
      <c r="G11" s="19">
        <f t="shared" si="6"/>
      </c>
      <c r="H11" s="19">
        <f t="shared" si="7"/>
      </c>
      <c r="I11" s="19">
        <f t="shared" si="8"/>
      </c>
      <c r="J11" s="19">
        <f t="shared" si="0"/>
      </c>
    </row>
    <row r="12" spans="1:10" ht="12.75">
      <c r="A12" s="11">
        <f t="shared" si="1"/>
      </c>
      <c r="B12" s="95">
        <f t="shared" si="2"/>
      </c>
      <c r="C12" s="26">
        <f>IF(ISERROR(LOOKUP(B12,Amortization!A$88:A$100,Amortization!B$88:B$100)),"",(LOOKUP(B12,Amortization!A$88:A$100,Amortization!B$88:B$100)))</f>
      </c>
      <c r="D12" s="63">
        <f t="shared" si="3"/>
      </c>
      <c r="E12" s="19">
        <f t="shared" si="4"/>
      </c>
      <c r="F12" s="19">
        <f t="shared" si="5"/>
      </c>
      <c r="G12" s="19">
        <f t="shared" si="6"/>
      </c>
      <c r="H12" s="19">
        <f t="shared" si="7"/>
      </c>
      <c r="I12" s="19">
        <f t="shared" si="8"/>
      </c>
      <c r="J12" s="19">
        <f t="shared" si="0"/>
      </c>
    </row>
    <row r="13" spans="1:10" ht="12.75">
      <c r="A13" s="11">
        <f t="shared" si="1"/>
      </c>
      <c r="B13" s="95">
        <f t="shared" si="2"/>
      </c>
      <c r="C13" s="26">
        <f>IF(ISERROR(LOOKUP(B13,Amortization!A$88:A$100,Amortization!B$88:B$100)),"",(LOOKUP(B13,Amortization!A$88:A$100,Amortization!B$88:B$100)))</f>
      </c>
      <c r="D13" s="63">
        <f t="shared" si="3"/>
      </c>
      <c r="E13" s="19">
        <f t="shared" si="4"/>
      </c>
      <c r="F13" s="19">
        <f t="shared" si="5"/>
      </c>
      <c r="G13" s="19">
        <f t="shared" si="6"/>
      </c>
      <c r="H13" s="19">
        <f t="shared" si="7"/>
      </c>
      <c r="I13" s="19">
        <f t="shared" si="8"/>
      </c>
      <c r="J13" s="19">
        <f t="shared" si="0"/>
      </c>
    </row>
    <row r="14" spans="1:10" ht="12.75">
      <c r="A14" s="11">
        <f t="shared" si="1"/>
      </c>
      <c r="B14" s="95">
        <f t="shared" si="2"/>
      </c>
      <c r="C14" s="26">
        <f>IF(ISERROR(LOOKUP(B14,Amortization!A$88:A$100,Amortization!B$88:B$100)),"",(LOOKUP(B14,Amortization!A$88:A$100,Amortization!B$88:B$100)))</f>
      </c>
      <c r="D14" s="63">
        <f t="shared" si="3"/>
      </c>
      <c r="E14" s="19">
        <f t="shared" si="4"/>
      </c>
      <c r="F14" s="19">
        <f t="shared" si="5"/>
      </c>
      <c r="G14" s="19">
        <f t="shared" si="6"/>
      </c>
      <c r="H14" s="19">
        <f t="shared" si="7"/>
      </c>
      <c r="I14" s="19">
        <f t="shared" si="8"/>
      </c>
      <c r="J14" s="19">
        <f t="shared" si="0"/>
      </c>
    </row>
    <row r="15" spans="1:10" ht="12.75">
      <c r="A15" s="11">
        <f t="shared" si="1"/>
      </c>
      <c r="B15" s="95">
        <f t="shared" si="2"/>
      </c>
      <c r="C15" s="26">
        <f>IF(ISERROR(LOOKUP(B15,Amortization!A$88:A$100,Amortization!B$88:B$100)),"",(LOOKUP(B15,Amortization!A$88:A$100,Amortization!B$88:B$100)))</f>
      </c>
      <c r="D15" s="63">
        <f t="shared" si="3"/>
      </c>
      <c r="E15" s="19">
        <f t="shared" si="4"/>
      </c>
      <c r="F15" s="19">
        <f t="shared" si="5"/>
      </c>
      <c r="G15" s="19">
        <f t="shared" si="6"/>
      </c>
      <c r="H15" s="19">
        <f t="shared" si="7"/>
      </c>
      <c r="I15" s="19">
        <f t="shared" si="8"/>
      </c>
      <c r="J15" s="19">
        <f t="shared" si="0"/>
      </c>
    </row>
    <row r="16" spans="1:10" ht="12.75">
      <c r="A16" s="11">
        <f t="shared" si="1"/>
      </c>
      <c r="B16" s="95">
        <f t="shared" si="2"/>
      </c>
      <c r="C16" s="26">
        <f>IF(ISERROR(LOOKUP(B16,Amortization!A$88:A$100,Amortization!B$88:B$100)),"",(LOOKUP(B16,Amortization!A$88:A$100,Amortization!B$88:B$100)))</f>
      </c>
      <c r="D16" s="63">
        <f t="shared" si="3"/>
      </c>
      <c r="E16" s="19">
        <f t="shared" si="4"/>
      </c>
      <c r="F16" s="19">
        <f t="shared" si="5"/>
      </c>
      <c r="G16" s="19">
        <f t="shared" si="6"/>
      </c>
      <c r="H16" s="19">
        <f t="shared" si="7"/>
      </c>
      <c r="I16" s="19">
        <f t="shared" si="8"/>
      </c>
      <c r="J16" s="19">
        <f t="shared" si="0"/>
      </c>
    </row>
    <row r="17" spans="1:10" ht="12.75">
      <c r="A17" s="11">
        <f t="shared" si="1"/>
      </c>
      <c r="B17" s="95">
        <f t="shared" si="2"/>
      </c>
      <c r="C17" s="26">
        <f>IF(ISERROR(LOOKUP(B17,Amortization!A$88:A$100,Amortization!B$88:B$100)),"",(LOOKUP(B17,Amortization!A$88:A$100,Amortization!B$88:B$100)))</f>
      </c>
      <c r="D17" s="63">
        <f t="shared" si="3"/>
      </c>
      <c r="E17" s="19">
        <f t="shared" si="4"/>
      </c>
      <c r="F17" s="19">
        <f t="shared" si="5"/>
      </c>
      <c r="G17" s="19">
        <f t="shared" si="6"/>
      </c>
      <c r="H17" s="19">
        <f t="shared" si="7"/>
      </c>
      <c r="I17" s="19">
        <f t="shared" si="8"/>
      </c>
      <c r="J17" s="19">
        <f t="shared" si="0"/>
      </c>
    </row>
    <row r="18" spans="1:10" ht="12.75">
      <c r="A18" s="11">
        <f t="shared" si="1"/>
      </c>
      <c r="B18" s="95">
        <f t="shared" si="2"/>
      </c>
      <c r="C18" s="26">
        <f>IF(ISERROR(LOOKUP(B18,Amortization!A$88:A$100,Amortization!B$88:B$100)),"",(LOOKUP(B18,Amortization!A$88:A$100,Amortization!B$88:B$100)))</f>
      </c>
      <c r="D18" s="63">
        <f t="shared" si="3"/>
      </c>
      <c r="E18" s="19">
        <f t="shared" si="4"/>
      </c>
      <c r="F18" s="19">
        <f t="shared" si="5"/>
      </c>
      <c r="G18" s="19">
        <f t="shared" si="6"/>
      </c>
      <c r="H18" s="19">
        <f t="shared" si="7"/>
      </c>
      <c r="I18" s="19">
        <f t="shared" si="8"/>
      </c>
      <c r="J18" s="19">
        <f t="shared" si="0"/>
      </c>
    </row>
    <row r="19" spans="1:10" s="24" customFormat="1" ht="12.75" customHeight="1">
      <c r="A19" s="100" t="s">
        <v>142</v>
      </c>
      <c r="B19" s="97"/>
      <c r="C19" s="98"/>
      <c r="D19" s="99"/>
      <c r="E19" s="103"/>
      <c r="F19" s="103"/>
      <c r="G19" s="103"/>
      <c r="H19" s="103"/>
      <c r="I19" s="103"/>
      <c r="J19" s="103"/>
    </row>
    <row r="20" spans="1:11" s="24" customFormat="1" ht="12.75" customHeight="1">
      <c r="A20" s="11">
        <f>IF(J18="","",IF(J18="END","",A18+1))</f>
      </c>
      <c r="B20" s="95">
        <f>IF(J18="","",IF(B18&lt;12,B18+1,1))</f>
      </c>
      <c r="C20" s="26">
        <f>IF(ISERROR(LOOKUP(B20,Amortization!A$88:A$100,Amortization!B$88:B$100)),"",(LOOKUP(B20,Amortization!A$88:A$100,Amortization!B$88:B$100)))</f>
      </c>
      <c r="D20" s="63">
        <f>IF(J18="","",IF(B20&gt;1,D18,D18+1))</f>
      </c>
      <c r="E20" s="19">
        <f>IF(J18&lt;&gt;"",I18,"")</f>
      </c>
      <c r="F20" s="19">
        <f t="shared" si="5"/>
      </c>
      <c r="G20" s="19">
        <f t="shared" si="6"/>
      </c>
      <c r="H20" s="19">
        <f>IF(J18="","",$B$4)</f>
      </c>
      <c r="I20" s="19">
        <f t="shared" si="8"/>
      </c>
      <c r="J20" s="19">
        <f t="shared" si="0"/>
      </c>
      <c r="K20"/>
    </row>
    <row r="21" spans="1:10" ht="12.75">
      <c r="A21" s="11">
        <f t="shared" si="1"/>
      </c>
      <c r="B21" s="95">
        <f t="shared" si="2"/>
      </c>
      <c r="C21" s="26">
        <f>IF(ISERROR(LOOKUP(B21,Amortization!A$88:A$100,Amortization!B$88:B$100)),"",(LOOKUP(B21,Amortization!A$88:A$100,Amortization!B$88:B$100)))</f>
      </c>
      <c r="D21" s="63">
        <f t="shared" si="3"/>
      </c>
      <c r="E21" s="19">
        <f t="shared" si="4"/>
      </c>
      <c r="F21" s="19">
        <f t="shared" si="5"/>
      </c>
      <c r="G21" s="19">
        <f t="shared" si="6"/>
      </c>
      <c r="H21" s="19">
        <f t="shared" si="7"/>
      </c>
      <c r="I21" s="19">
        <f t="shared" si="8"/>
      </c>
      <c r="J21" s="19">
        <f t="shared" si="0"/>
      </c>
    </row>
    <row r="22" spans="1:10" ht="12.75">
      <c r="A22" s="11">
        <f t="shared" si="1"/>
      </c>
      <c r="B22" s="95">
        <f t="shared" si="2"/>
      </c>
      <c r="C22" s="26">
        <f>IF(ISERROR(LOOKUP(B22,Amortization!A$88:A$100,Amortization!B$88:B$100)),"",(LOOKUP(B22,Amortization!A$88:A$100,Amortization!B$88:B$100)))</f>
      </c>
      <c r="D22" s="63">
        <f t="shared" si="3"/>
      </c>
      <c r="E22" s="19">
        <f t="shared" si="4"/>
      </c>
      <c r="F22" s="19">
        <f t="shared" si="5"/>
      </c>
      <c r="G22" s="19">
        <f t="shared" si="6"/>
      </c>
      <c r="H22" s="19">
        <f t="shared" si="7"/>
      </c>
      <c r="I22" s="19">
        <f t="shared" si="8"/>
      </c>
      <c r="J22" s="19">
        <f t="shared" si="0"/>
      </c>
    </row>
    <row r="23" spans="1:10" ht="12.75">
      <c r="A23" s="11">
        <f t="shared" si="1"/>
      </c>
      <c r="B23" s="95">
        <f t="shared" si="2"/>
      </c>
      <c r="C23" s="26">
        <f>IF(ISERROR(LOOKUP(B23,Amortization!A$88:A$100,Amortization!B$88:B$100)),"",(LOOKUP(B23,Amortization!A$88:A$100,Amortization!B$88:B$100)))</f>
      </c>
      <c r="D23" s="63">
        <f t="shared" si="3"/>
      </c>
      <c r="E23" s="19">
        <f t="shared" si="4"/>
      </c>
      <c r="F23" s="19">
        <f t="shared" si="5"/>
      </c>
      <c r="G23" s="19">
        <f t="shared" si="6"/>
      </c>
      <c r="H23" s="19">
        <f t="shared" si="7"/>
      </c>
      <c r="I23" s="19">
        <f t="shared" si="8"/>
      </c>
      <c r="J23" s="19">
        <f t="shared" si="0"/>
      </c>
    </row>
    <row r="24" spans="1:10" ht="12.75">
      <c r="A24" s="11">
        <f t="shared" si="1"/>
      </c>
      <c r="B24" s="95">
        <f t="shared" si="2"/>
      </c>
      <c r="C24" s="26">
        <f>IF(ISERROR(LOOKUP(B24,Amortization!A$88:A$100,Amortization!B$88:B$100)),"",(LOOKUP(B24,Amortization!A$88:A$100,Amortization!B$88:B$100)))</f>
      </c>
      <c r="D24" s="63">
        <f t="shared" si="3"/>
      </c>
      <c r="E24" s="19">
        <f t="shared" si="4"/>
      </c>
      <c r="F24" s="19">
        <f t="shared" si="5"/>
      </c>
      <c r="G24" s="19">
        <f t="shared" si="6"/>
      </c>
      <c r="H24" s="19">
        <f t="shared" si="7"/>
      </c>
      <c r="I24" s="19">
        <f t="shared" si="8"/>
      </c>
      <c r="J24" s="19">
        <f t="shared" si="0"/>
      </c>
    </row>
    <row r="25" spans="1:10" ht="12.75">
      <c r="A25" s="11">
        <f t="shared" si="1"/>
      </c>
      <c r="B25" s="95">
        <f t="shared" si="2"/>
      </c>
      <c r="C25" s="26">
        <f>IF(ISERROR(LOOKUP(B25,Amortization!A$88:A$100,Amortization!B$88:B$100)),"",(LOOKUP(B25,Amortization!A$88:A$100,Amortization!B$88:B$100)))</f>
      </c>
      <c r="D25" s="63">
        <f t="shared" si="3"/>
      </c>
      <c r="E25" s="19">
        <f t="shared" si="4"/>
      </c>
      <c r="F25" s="19">
        <f t="shared" si="5"/>
      </c>
      <c r="G25" s="19">
        <f t="shared" si="6"/>
      </c>
      <c r="H25" s="19">
        <f t="shared" si="7"/>
      </c>
      <c r="I25" s="19">
        <f t="shared" si="8"/>
      </c>
      <c r="J25" s="19">
        <f t="shared" si="0"/>
      </c>
    </row>
    <row r="26" spans="1:12" ht="12.75">
      <c r="A26" s="11">
        <f t="shared" si="1"/>
      </c>
      <c r="B26" s="95">
        <f t="shared" si="2"/>
      </c>
      <c r="C26" s="26">
        <f>IF(ISERROR(LOOKUP(B26,Amortization!A$88:A$100,Amortization!B$88:B$100)),"",(LOOKUP(B26,Amortization!A$88:A$100,Amortization!B$88:B$100)))</f>
      </c>
      <c r="D26" s="63">
        <f t="shared" si="3"/>
      </c>
      <c r="E26" s="19">
        <f t="shared" si="4"/>
      </c>
      <c r="F26" s="19">
        <f t="shared" si="5"/>
      </c>
      <c r="G26" s="19">
        <f t="shared" si="6"/>
      </c>
      <c r="H26" s="19">
        <f t="shared" si="7"/>
      </c>
      <c r="I26" s="19">
        <f t="shared" si="8"/>
      </c>
      <c r="J26" s="19">
        <f t="shared" si="0"/>
      </c>
      <c r="L26" t="s">
        <v>91</v>
      </c>
    </row>
    <row r="27" spans="1:10" ht="12.75">
      <c r="A27" s="11">
        <f t="shared" si="1"/>
      </c>
      <c r="B27" s="95">
        <f t="shared" si="2"/>
      </c>
      <c r="C27" s="26">
        <f>IF(ISERROR(LOOKUP(B27,Amortization!A$88:A$100,Amortization!B$88:B$100)),"",(LOOKUP(B27,Amortization!A$88:A$100,Amortization!B$88:B$100)))</f>
      </c>
      <c r="D27" s="63">
        <f t="shared" si="3"/>
      </c>
      <c r="E27" s="19">
        <f t="shared" si="4"/>
      </c>
      <c r="F27" s="19">
        <f t="shared" si="5"/>
      </c>
      <c r="G27" s="19">
        <f t="shared" si="6"/>
      </c>
      <c r="H27" s="19">
        <f t="shared" si="7"/>
      </c>
      <c r="I27" s="19">
        <f t="shared" si="8"/>
      </c>
      <c r="J27" s="19">
        <f t="shared" si="0"/>
      </c>
    </row>
    <row r="28" spans="1:10" ht="12.75">
      <c r="A28" s="11">
        <f t="shared" si="1"/>
      </c>
      <c r="B28" s="95">
        <f t="shared" si="2"/>
      </c>
      <c r="C28" s="26">
        <f>IF(ISERROR(LOOKUP(B28,Amortization!A$88:A$100,Amortization!B$88:B$100)),"",(LOOKUP(B28,Amortization!A$88:A$100,Amortization!B$88:B$100)))</f>
      </c>
      <c r="D28" s="63">
        <f t="shared" si="3"/>
      </c>
      <c r="E28" s="19">
        <f t="shared" si="4"/>
      </c>
      <c r="F28" s="19">
        <f t="shared" si="5"/>
      </c>
      <c r="G28" s="19">
        <f t="shared" si="6"/>
      </c>
      <c r="H28" s="19">
        <f t="shared" si="7"/>
      </c>
      <c r="I28" s="19">
        <f t="shared" si="8"/>
      </c>
      <c r="J28" s="19">
        <f t="shared" si="0"/>
      </c>
    </row>
    <row r="29" spans="1:10" ht="12.75">
      <c r="A29" s="11">
        <f t="shared" si="1"/>
      </c>
      <c r="B29" s="95">
        <f t="shared" si="2"/>
      </c>
      <c r="C29" s="26">
        <f>IF(ISERROR(LOOKUP(B29,Amortization!A$88:A$100,Amortization!B$88:B$100)),"",(LOOKUP(B29,Amortization!A$88:A$100,Amortization!B$88:B$100)))</f>
      </c>
      <c r="D29" s="63">
        <f t="shared" si="3"/>
      </c>
      <c r="E29" s="19">
        <f t="shared" si="4"/>
      </c>
      <c r="F29" s="19">
        <f t="shared" si="5"/>
      </c>
      <c r="G29" s="19">
        <f t="shared" si="6"/>
      </c>
      <c r="H29" s="19">
        <f t="shared" si="7"/>
      </c>
      <c r="I29" s="19">
        <f t="shared" si="8"/>
      </c>
      <c r="J29" s="19">
        <f t="shared" si="0"/>
      </c>
    </row>
    <row r="30" spans="1:10" ht="12.75">
      <c r="A30" s="11">
        <f t="shared" si="1"/>
      </c>
      <c r="B30" s="95">
        <f t="shared" si="2"/>
      </c>
      <c r="C30" s="26">
        <f>IF(ISERROR(LOOKUP(B30,Amortization!A$88:A$100,Amortization!B$88:B$100)),"",(LOOKUP(B30,Amortization!A$88:A$100,Amortization!B$88:B$100)))</f>
      </c>
      <c r="D30" s="63">
        <f t="shared" si="3"/>
      </c>
      <c r="E30" s="19">
        <f t="shared" si="4"/>
      </c>
      <c r="F30" s="19">
        <f t="shared" si="5"/>
      </c>
      <c r="G30" s="19">
        <f t="shared" si="6"/>
      </c>
      <c r="H30" s="19">
        <f t="shared" si="7"/>
      </c>
      <c r="I30" s="19">
        <f t="shared" si="8"/>
      </c>
      <c r="J30" s="19">
        <f t="shared" si="0"/>
      </c>
    </row>
    <row r="31" spans="1:10" ht="12.75">
      <c r="A31" s="11">
        <f t="shared" si="1"/>
      </c>
      <c r="B31" s="95">
        <f t="shared" si="2"/>
      </c>
      <c r="C31" s="26">
        <f>IF(ISERROR(LOOKUP(B31,Amortization!A$88:A$100,Amortization!B$88:B$100)),"",(LOOKUP(B31,Amortization!A$88:A$100,Amortization!B$88:B$100)))</f>
      </c>
      <c r="D31" s="63">
        <f t="shared" si="3"/>
      </c>
      <c r="E31" s="19">
        <f t="shared" si="4"/>
      </c>
      <c r="F31" s="19">
        <f t="shared" si="5"/>
      </c>
      <c r="G31" s="19">
        <f t="shared" si="6"/>
      </c>
      <c r="H31" s="19">
        <f t="shared" si="7"/>
      </c>
      <c r="I31" s="19">
        <f t="shared" si="8"/>
      </c>
      <c r="J31" s="19">
        <f t="shared" si="0"/>
      </c>
    </row>
    <row r="32" spans="1:10" s="24" customFormat="1" ht="12.75" customHeight="1">
      <c r="A32" s="100" t="s">
        <v>143</v>
      </c>
      <c r="B32" s="97"/>
      <c r="C32" s="98"/>
      <c r="D32" s="99"/>
      <c r="E32" s="103"/>
      <c r="F32" s="103"/>
      <c r="G32" s="103"/>
      <c r="H32" s="103"/>
      <c r="I32" s="103"/>
      <c r="J32" s="103"/>
    </row>
    <row r="33" spans="1:10" ht="12.75">
      <c r="A33" s="11">
        <f>IF(J31="","",IF(J31="END","",A31+1))</f>
      </c>
      <c r="B33" s="95">
        <f>IF(J31="","",IF(B31&lt;12,B31+1,1))</f>
      </c>
      <c r="C33" s="26">
        <f>IF(ISERROR(LOOKUP(B33,Amortization!A$88:A$100,Amortization!B$88:B$100)),"",(LOOKUP(B33,Amortization!A$88:A$100,Amortization!B$88:B$100)))</f>
      </c>
      <c r="D33" s="63">
        <f>IF(J31="","",IF(B33&gt;1,D31,D31+1))</f>
      </c>
      <c r="E33" s="19">
        <f>IF(J31&lt;&gt;"",I31,"")</f>
      </c>
      <c r="F33" s="19">
        <f t="shared" si="5"/>
      </c>
      <c r="G33" s="19">
        <f t="shared" si="6"/>
      </c>
      <c r="H33" s="19">
        <f>IF(J31="","",$B$4)</f>
      </c>
      <c r="I33" s="19">
        <f t="shared" si="8"/>
      </c>
      <c r="J33" s="19">
        <f t="shared" si="0"/>
      </c>
    </row>
    <row r="34" spans="1:10" ht="12.75">
      <c r="A34" s="11">
        <f t="shared" si="1"/>
      </c>
      <c r="B34" s="95">
        <f t="shared" si="2"/>
      </c>
      <c r="C34" s="26">
        <f>IF(ISERROR(LOOKUP(B34,Amortization!A$88:A$100,Amortization!B$88:B$100)),"",(LOOKUP(B34,Amortization!A$88:A$100,Amortization!B$88:B$100)))</f>
      </c>
      <c r="D34" s="63">
        <f t="shared" si="3"/>
      </c>
      <c r="E34" s="19">
        <f t="shared" si="4"/>
      </c>
      <c r="F34" s="19">
        <f t="shared" si="5"/>
      </c>
      <c r="G34" s="19">
        <f t="shared" si="6"/>
      </c>
      <c r="H34" s="19">
        <f t="shared" si="7"/>
      </c>
      <c r="I34" s="19">
        <f t="shared" si="8"/>
      </c>
      <c r="J34" s="19">
        <f t="shared" si="0"/>
      </c>
    </row>
    <row r="35" spans="1:10" ht="12.75">
      <c r="A35" s="11">
        <f t="shared" si="1"/>
      </c>
      <c r="B35" s="95">
        <f t="shared" si="2"/>
      </c>
      <c r="C35" s="26">
        <f>IF(ISERROR(LOOKUP(B35,Amortization!A$88:A$100,Amortization!B$88:B$100)),"",(LOOKUP(B35,Amortization!A$88:A$100,Amortization!B$88:B$100)))</f>
      </c>
      <c r="D35" s="63">
        <f t="shared" si="3"/>
      </c>
      <c r="E35" s="19">
        <f t="shared" si="4"/>
      </c>
      <c r="F35" s="19">
        <f t="shared" si="5"/>
      </c>
      <c r="G35" s="19">
        <f t="shared" si="6"/>
      </c>
      <c r="H35" s="19">
        <f t="shared" si="7"/>
      </c>
      <c r="I35" s="19">
        <f t="shared" si="8"/>
      </c>
      <c r="J35" s="19">
        <f t="shared" si="0"/>
      </c>
    </row>
    <row r="36" spans="1:10" ht="12.75">
      <c r="A36" s="11">
        <f t="shared" si="1"/>
      </c>
      <c r="B36" s="95">
        <f t="shared" si="2"/>
      </c>
      <c r="C36" s="26">
        <f>IF(ISERROR(LOOKUP(B36,Amortization!A$88:A$100,Amortization!B$88:B$100)),"",(LOOKUP(B36,Amortization!A$88:A$100,Amortization!B$88:B$100)))</f>
      </c>
      <c r="D36" s="63">
        <f t="shared" si="3"/>
      </c>
      <c r="E36" s="19">
        <f t="shared" si="4"/>
      </c>
      <c r="F36" s="19">
        <f t="shared" si="5"/>
      </c>
      <c r="G36" s="19">
        <f t="shared" si="6"/>
      </c>
      <c r="H36" s="19">
        <f t="shared" si="7"/>
      </c>
      <c r="I36" s="19">
        <f t="shared" si="8"/>
      </c>
      <c r="J36" s="19">
        <f t="shared" si="0"/>
      </c>
    </row>
    <row r="37" spans="1:10" ht="12.75">
      <c r="A37" s="11">
        <f t="shared" si="1"/>
      </c>
      <c r="B37" s="95">
        <f t="shared" si="2"/>
      </c>
      <c r="C37" s="26">
        <f>IF(ISERROR(LOOKUP(B37,Amortization!A$88:A$100,Amortization!B$88:B$100)),"",(LOOKUP(B37,Amortization!A$88:A$100,Amortization!B$88:B$100)))</f>
      </c>
      <c r="D37" s="63">
        <f t="shared" si="3"/>
      </c>
      <c r="E37" s="19">
        <f t="shared" si="4"/>
      </c>
      <c r="F37" s="19">
        <f t="shared" si="5"/>
      </c>
      <c r="G37" s="19">
        <f t="shared" si="6"/>
      </c>
      <c r="H37" s="19">
        <f t="shared" si="7"/>
      </c>
      <c r="I37" s="19">
        <f t="shared" si="8"/>
      </c>
      <c r="J37" s="19">
        <f t="shared" si="0"/>
      </c>
    </row>
    <row r="38" spans="1:10" ht="12.75">
      <c r="A38" s="11">
        <f t="shared" si="1"/>
      </c>
      <c r="B38" s="95">
        <f t="shared" si="2"/>
      </c>
      <c r="C38" s="26">
        <f>IF(ISERROR(LOOKUP(B38,Amortization!A$88:A$100,Amortization!B$88:B$100)),"",(LOOKUP(B38,Amortization!A$88:A$100,Amortization!B$88:B$100)))</f>
      </c>
      <c r="D38" s="63">
        <f t="shared" si="3"/>
      </c>
      <c r="E38" s="19">
        <f t="shared" si="4"/>
      </c>
      <c r="F38" s="19">
        <f t="shared" si="5"/>
      </c>
      <c r="G38" s="19">
        <f t="shared" si="6"/>
      </c>
      <c r="H38" s="19">
        <f t="shared" si="7"/>
      </c>
      <c r="I38" s="19">
        <f t="shared" si="8"/>
      </c>
      <c r="J38" s="19">
        <f t="shared" si="0"/>
      </c>
    </row>
    <row r="39" spans="1:10" ht="12.75">
      <c r="A39" s="11">
        <f t="shared" si="1"/>
      </c>
      <c r="B39" s="95">
        <f t="shared" si="2"/>
      </c>
      <c r="C39" s="26">
        <f>IF(ISERROR(LOOKUP(B39,Amortization!A$88:A$100,Amortization!B$88:B$100)),"",(LOOKUP(B39,Amortization!A$88:A$100,Amortization!B$88:B$100)))</f>
      </c>
      <c r="D39" s="63">
        <f t="shared" si="3"/>
      </c>
      <c r="E39" s="19">
        <f t="shared" si="4"/>
      </c>
      <c r="F39" s="19">
        <f t="shared" si="5"/>
      </c>
      <c r="G39" s="19">
        <f t="shared" si="6"/>
      </c>
      <c r="H39" s="19">
        <f t="shared" si="7"/>
      </c>
      <c r="I39" s="19">
        <f t="shared" si="8"/>
      </c>
      <c r="J39" s="19">
        <f t="shared" si="0"/>
      </c>
    </row>
    <row r="40" spans="1:10" ht="12.75">
      <c r="A40" s="11">
        <f t="shared" si="1"/>
      </c>
      <c r="B40" s="95">
        <f t="shared" si="2"/>
      </c>
      <c r="C40" s="26">
        <f>IF(ISERROR(LOOKUP(B40,Amortization!A$88:A$100,Amortization!B$88:B$100)),"",(LOOKUP(B40,Amortization!A$88:A$100,Amortization!B$88:B$100)))</f>
      </c>
      <c r="D40" s="63">
        <f t="shared" si="3"/>
      </c>
      <c r="E40" s="19">
        <f t="shared" si="4"/>
      </c>
      <c r="F40" s="19">
        <f t="shared" si="5"/>
      </c>
      <c r="G40" s="19">
        <f t="shared" si="6"/>
      </c>
      <c r="H40" s="19">
        <f t="shared" si="7"/>
      </c>
      <c r="I40" s="19">
        <f t="shared" si="8"/>
      </c>
      <c r="J40" s="19">
        <f t="shared" si="0"/>
      </c>
    </row>
    <row r="41" spans="1:10" ht="12.75">
      <c r="A41" s="11">
        <f t="shared" si="1"/>
      </c>
      <c r="B41" s="95">
        <f t="shared" si="2"/>
      </c>
      <c r="C41" s="26">
        <f>IF(ISERROR(LOOKUP(B41,Amortization!A$88:A$100,Amortization!B$88:B$100)),"",(LOOKUP(B41,Amortization!A$88:A$100,Amortization!B$88:B$100)))</f>
      </c>
      <c r="D41" s="63">
        <f t="shared" si="3"/>
      </c>
      <c r="E41" s="19">
        <f t="shared" si="4"/>
      </c>
      <c r="F41" s="19">
        <f t="shared" si="5"/>
      </c>
      <c r="G41" s="19">
        <f t="shared" si="6"/>
      </c>
      <c r="H41" s="19">
        <f t="shared" si="7"/>
      </c>
      <c r="I41" s="19">
        <f t="shared" si="8"/>
      </c>
      <c r="J41" s="19">
        <f t="shared" si="0"/>
      </c>
    </row>
    <row r="42" spans="1:10" ht="12.75">
      <c r="A42" s="11">
        <f t="shared" si="1"/>
      </c>
      <c r="B42" s="95">
        <f t="shared" si="2"/>
      </c>
      <c r="C42" s="26">
        <f>IF(ISERROR(LOOKUP(B42,Amortization!A$88:A$100,Amortization!B$88:B$100)),"",(LOOKUP(B42,Amortization!A$88:A$100,Amortization!B$88:B$100)))</f>
      </c>
      <c r="D42" s="63">
        <f t="shared" si="3"/>
      </c>
      <c r="E42" s="19">
        <f t="shared" si="4"/>
      </c>
      <c r="F42" s="19">
        <f t="shared" si="5"/>
      </c>
      <c r="G42" s="19">
        <f t="shared" si="6"/>
      </c>
      <c r="H42" s="19">
        <f t="shared" si="7"/>
      </c>
      <c r="I42" s="19">
        <f t="shared" si="8"/>
      </c>
      <c r="J42" s="19">
        <f t="shared" si="0"/>
      </c>
    </row>
    <row r="43" spans="1:10" ht="12.75">
      <c r="A43" s="11">
        <f t="shared" si="1"/>
      </c>
      <c r="B43" s="95">
        <f t="shared" si="2"/>
      </c>
      <c r="C43" s="26">
        <f>IF(ISERROR(LOOKUP(B43,Amortization!A$88:A$100,Amortization!B$88:B$100)),"",(LOOKUP(B43,Amortization!A$88:A$100,Amortization!B$88:B$100)))</f>
      </c>
      <c r="D43" s="63">
        <f t="shared" si="3"/>
      </c>
      <c r="E43" s="19">
        <f t="shared" si="4"/>
      </c>
      <c r="F43" s="19">
        <f t="shared" si="5"/>
      </c>
      <c r="G43" s="19">
        <f t="shared" si="6"/>
      </c>
      <c r="H43" s="19">
        <f t="shared" si="7"/>
      </c>
      <c r="I43" s="19">
        <f t="shared" si="8"/>
      </c>
      <c r="J43" s="19">
        <f t="shared" si="0"/>
      </c>
    </row>
    <row r="44" spans="1:10" ht="12.75">
      <c r="A44" s="11">
        <f t="shared" si="1"/>
      </c>
      <c r="B44" s="95">
        <f t="shared" si="2"/>
      </c>
      <c r="C44" s="26">
        <f>IF(ISERROR(LOOKUP(B44,Amortization!A$88:A$100,Amortization!B$88:B$100)),"",(LOOKUP(B44,Amortization!A$88:A$100,Amortization!B$88:B$100)))</f>
      </c>
      <c r="D44" s="63">
        <f t="shared" si="3"/>
      </c>
      <c r="E44" s="19">
        <f t="shared" si="4"/>
      </c>
      <c r="F44" s="19">
        <f t="shared" si="5"/>
      </c>
      <c r="G44" s="19">
        <f t="shared" si="6"/>
      </c>
      <c r="H44" s="19">
        <f t="shared" si="7"/>
      </c>
      <c r="I44" s="19">
        <f t="shared" si="8"/>
      </c>
      <c r="J44" s="19">
        <f t="shared" si="0"/>
      </c>
    </row>
    <row r="45" spans="1:10" s="24" customFormat="1" ht="12.75" customHeight="1">
      <c r="A45" s="100" t="s">
        <v>144</v>
      </c>
      <c r="B45" s="97"/>
      <c r="C45" s="98"/>
      <c r="D45" s="99"/>
      <c r="E45" s="103"/>
      <c r="F45" s="103"/>
      <c r="G45" s="103"/>
      <c r="H45" s="103"/>
      <c r="I45" s="103"/>
      <c r="J45" s="103"/>
    </row>
    <row r="46" spans="1:10" ht="12.75">
      <c r="A46" s="11">
        <f>IF(J44="","",IF(J44="END","",A44+1))</f>
      </c>
      <c r="B46" s="95">
        <f>IF(J44="","",IF(B44&lt;12,B44+1,1))</f>
      </c>
      <c r="C46" s="26">
        <f>IF(ISERROR(LOOKUP(B46,Amortization!A$88:A$100,Amortization!B$88:B$100)),"",(LOOKUP(B46,Amortization!A$88:A$100,Amortization!B$88:B$100)))</f>
      </c>
      <c r="D46" s="63">
        <f>IF(J44="","",IF(B46&gt;1,D44,D44+1))</f>
      </c>
      <c r="E46" s="19">
        <f>IF(J44&lt;&gt;"",I44,"")</f>
      </c>
      <c r="F46" s="19">
        <f t="shared" si="5"/>
      </c>
      <c r="G46" s="19">
        <f t="shared" si="6"/>
      </c>
      <c r="H46" s="19">
        <f>IF(J44="","",$B$4)</f>
      </c>
      <c r="I46" s="19">
        <f t="shared" si="8"/>
      </c>
      <c r="J46" s="19">
        <f t="shared" si="0"/>
      </c>
    </row>
    <row r="47" spans="1:10" ht="12.75">
      <c r="A47" s="11">
        <f t="shared" si="1"/>
      </c>
      <c r="B47" s="95">
        <f t="shared" si="2"/>
      </c>
      <c r="C47" s="26">
        <f>IF(ISERROR(LOOKUP(B47,Amortization!A$88:A$100,Amortization!B$88:B$100)),"",(LOOKUP(B47,Amortization!A$88:A$100,Amortization!B$88:B$100)))</f>
      </c>
      <c r="D47" s="63">
        <f t="shared" si="3"/>
      </c>
      <c r="E47" s="19">
        <f t="shared" si="4"/>
      </c>
      <c r="F47" s="19">
        <f t="shared" si="5"/>
      </c>
      <c r="G47" s="19">
        <f t="shared" si="6"/>
      </c>
      <c r="H47" s="19">
        <f t="shared" si="7"/>
      </c>
      <c r="I47" s="19">
        <f t="shared" si="8"/>
      </c>
      <c r="J47" s="19">
        <f t="shared" si="0"/>
      </c>
    </row>
    <row r="48" spans="1:10" ht="12.75">
      <c r="A48" s="11">
        <f t="shared" si="1"/>
      </c>
      <c r="B48" s="95">
        <f t="shared" si="2"/>
      </c>
      <c r="C48" s="26">
        <f>IF(ISERROR(LOOKUP(B48,Amortization!A$88:A$100,Amortization!B$88:B$100)),"",(LOOKUP(B48,Amortization!A$88:A$100,Amortization!B$88:B$100)))</f>
      </c>
      <c r="D48" s="63">
        <f t="shared" si="3"/>
      </c>
      <c r="E48" s="19">
        <f t="shared" si="4"/>
      </c>
      <c r="F48" s="19">
        <f t="shared" si="5"/>
      </c>
      <c r="G48" s="19">
        <f t="shared" si="6"/>
      </c>
      <c r="H48" s="19">
        <f t="shared" si="7"/>
      </c>
      <c r="I48" s="19">
        <f t="shared" si="8"/>
      </c>
      <c r="J48" s="19">
        <f t="shared" si="0"/>
      </c>
    </row>
    <row r="49" spans="1:10" ht="12.75">
      <c r="A49" s="11">
        <f t="shared" si="1"/>
      </c>
      <c r="B49" s="95">
        <f t="shared" si="2"/>
      </c>
      <c r="C49" s="26">
        <f>IF(ISERROR(LOOKUP(B49,Amortization!A$88:A$100,Amortization!B$88:B$100)),"",(LOOKUP(B49,Amortization!A$88:A$100,Amortization!B$88:B$100)))</f>
      </c>
      <c r="D49" s="63">
        <f t="shared" si="3"/>
      </c>
      <c r="E49" s="19">
        <f t="shared" si="4"/>
      </c>
      <c r="F49" s="19">
        <f t="shared" si="5"/>
      </c>
      <c r="G49" s="19">
        <f t="shared" si="6"/>
      </c>
      <c r="H49" s="19">
        <f t="shared" si="7"/>
      </c>
      <c r="I49" s="19">
        <f t="shared" si="8"/>
      </c>
      <c r="J49" s="19">
        <f t="shared" si="0"/>
      </c>
    </row>
    <row r="50" spans="1:10" ht="12.75">
      <c r="A50" s="11">
        <f t="shared" si="1"/>
      </c>
      <c r="B50" s="95">
        <f t="shared" si="2"/>
      </c>
      <c r="C50" s="26">
        <f>IF(ISERROR(LOOKUP(B50,Amortization!A$88:A$100,Amortization!B$88:B$100)),"",(LOOKUP(B50,Amortization!A$88:A$100,Amortization!B$88:B$100)))</f>
      </c>
      <c r="D50" s="63">
        <f t="shared" si="3"/>
      </c>
      <c r="E50" s="19">
        <f t="shared" si="4"/>
      </c>
      <c r="F50" s="19">
        <f t="shared" si="5"/>
      </c>
      <c r="G50" s="19">
        <f t="shared" si="6"/>
      </c>
      <c r="H50" s="19">
        <f t="shared" si="7"/>
      </c>
      <c r="I50" s="19">
        <f t="shared" si="8"/>
      </c>
      <c r="J50" s="19">
        <f t="shared" si="0"/>
      </c>
    </row>
    <row r="51" spans="1:10" ht="12.75">
      <c r="A51" s="11">
        <f t="shared" si="1"/>
      </c>
      <c r="B51" s="95">
        <f t="shared" si="2"/>
      </c>
      <c r="C51" s="26">
        <f>IF(ISERROR(LOOKUP(B51,Amortization!A$88:A$100,Amortization!B$88:B$100)),"",(LOOKUP(B51,Amortization!A$88:A$100,Amortization!B$88:B$100)))</f>
      </c>
      <c r="D51" s="63">
        <f t="shared" si="3"/>
      </c>
      <c r="E51" s="19">
        <f t="shared" si="4"/>
      </c>
      <c r="F51" s="19">
        <f t="shared" si="5"/>
      </c>
      <c r="G51" s="19">
        <f t="shared" si="6"/>
      </c>
      <c r="H51" s="19">
        <f t="shared" si="7"/>
      </c>
      <c r="I51" s="19">
        <f t="shared" si="8"/>
      </c>
      <c r="J51" s="19">
        <f t="shared" si="0"/>
      </c>
    </row>
    <row r="52" spans="1:10" ht="12.75">
      <c r="A52" s="11">
        <f t="shared" si="1"/>
      </c>
      <c r="B52" s="95">
        <f t="shared" si="2"/>
      </c>
      <c r="C52" s="26">
        <f>IF(ISERROR(LOOKUP(B52,Amortization!A$88:A$100,Amortization!B$88:B$100)),"",(LOOKUP(B52,Amortization!A$88:A$100,Amortization!B$88:B$100)))</f>
      </c>
      <c r="D52" s="63">
        <f t="shared" si="3"/>
      </c>
      <c r="E52" s="19">
        <f t="shared" si="4"/>
      </c>
      <c r="F52" s="19">
        <f t="shared" si="5"/>
      </c>
      <c r="G52" s="19">
        <f t="shared" si="6"/>
      </c>
      <c r="H52" s="19">
        <f t="shared" si="7"/>
      </c>
      <c r="I52" s="19">
        <f t="shared" si="8"/>
      </c>
      <c r="J52" s="19">
        <f t="shared" si="0"/>
      </c>
    </row>
    <row r="53" spans="1:10" ht="12.75">
      <c r="A53" s="11">
        <f t="shared" si="1"/>
      </c>
      <c r="B53" s="95">
        <f t="shared" si="2"/>
      </c>
      <c r="C53" s="26">
        <f>IF(ISERROR(LOOKUP(B53,Amortization!A$88:A$100,Amortization!B$88:B$100)),"",(LOOKUP(B53,Amortization!A$88:A$100,Amortization!B$88:B$100)))</f>
      </c>
      <c r="D53" s="63">
        <f t="shared" si="3"/>
      </c>
      <c r="E53" s="19">
        <f t="shared" si="4"/>
      </c>
      <c r="F53" s="19">
        <f t="shared" si="5"/>
      </c>
      <c r="G53" s="19">
        <f t="shared" si="6"/>
      </c>
      <c r="H53" s="19">
        <f t="shared" si="7"/>
      </c>
      <c r="I53" s="19">
        <f t="shared" si="8"/>
      </c>
      <c r="J53" s="19">
        <f t="shared" si="0"/>
      </c>
    </row>
    <row r="54" spans="1:10" ht="12.75">
      <c r="A54" s="11">
        <f t="shared" si="1"/>
      </c>
      <c r="B54" s="95">
        <f t="shared" si="2"/>
      </c>
      <c r="C54" s="26">
        <f>IF(ISERROR(LOOKUP(B54,Amortization!A$88:A$100,Amortization!B$88:B$100)),"",(LOOKUP(B54,Amortization!A$88:A$100,Amortization!B$88:B$100)))</f>
      </c>
      <c r="D54" s="63">
        <f t="shared" si="3"/>
      </c>
      <c r="E54" s="19">
        <f t="shared" si="4"/>
      </c>
      <c r="F54" s="19">
        <f t="shared" si="5"/>
      </c>
      <c r="G54" s="19">
        <f t="shared" si="6"/>
      </c>
      <c r="H54" s="19">
        <f t="shared" si="7"/>
      </c>
      <c r="I54" s="19">
        <f t="shared" si="8"/>
      </c>
      <c r="J54" s="19">
        <f t="shared" si="0"/>
      </c>
    </row>
    <row r="55" spans="1:10" ht="12.75">
      <c r="A55" s="11">
        <f t="shared" si="1"/>
      </c>
      <c r="B55" s="95">
        <f t="shared" si="2"/>
      </c>
      <c r="C55" s="26">
        <f>IF(ISERROR(LOOKUP(B55,Amortization!A$88:A$100,Amortization!B$88:B$100)),"",(LOOKUP(B55,Amortization!A$88:A$100,Amortization!B$88:B$100)))</f>
      </c>
      <c r="D55" s="63">
        <f t="shared" si="3"/>
      </c>
      <c r="E55" s="19">
        <f t="shared" si="4"/>
      </c>
      <c r="F55" s="19">
        <f t="shared" si="5"/>
      </c>
      <c r="G55" s="19">
        <f t="shared" si="6"/>
      </c>
      <c r="H55" s="19">
        <f t="shared" si="7"/>
      </c>
      <c r="I55" s="19">
        <f t="shared" si="8"/>
      </c>
      <c r="J55" s="19">
        <f t="shared" si="0"/>
      </c>
    </row>
    <row r="56" spans="1:10" ht="12.75">
      <c r="A56" s="11">
        <f t="shared" si="1"/>
      </c>
      <c r="B56" s="95">
        <f t="shared" si="2"/>
      </c>
      <c r="C56" s="26">
        <f>IF(ISERROR(LOOKUP(B56,Amortization!A$88:A$100,Amortization!B$88:B$100)),"",(LOOKUP(B56,Amortization!A$88:A$100,Amortization!B$88:B$100)))</f>
      </c>
      <c r="D56" s="63">
        <f t="shared" si="3"/>
      </c>
      <c r="E56" s="19">
        <f t="shared" si="4"/>
      </c>
      <c r="F56" s="19">
        <f t="shared" si="5"/>
      </c>
      <c r="G56" s="19">
        <f t="shared" si="6"/>
      </c>
      <c r="H56" s="19">
        <f t="shared" si="7"/>
      </c>
      <c r="I56" s="19">
        <f t="shared" si="8"/>
      </c>
      <c r="J56" s="19">
        <f t="shared" si="0"/>
      </c>
    </row>
    <row r="57" spans="1:10" ht="12.75">
      <c r="A57" s="11">
        <f t="shared" si="1"/>
      </c>
      <c r="B57" s="95">
        <f t="shared" si="2"/>
      </c>
      <c r="C57" s="26">
        <f>IF(ISERROR(LOOKUP(B57,Amortization!A$88:A$100,Amortization!B$88:B$100)),"",(LOOKUP(B57,Amortization!A$88:A$100,Amortization!B$88:B$100)))</f>
      </c>
      <c r="D57" s="63">
        <f t="shared" si="3"/>
      </c>
      <c r="E57" s="19">
        <f t="shared" si="4"/>
      </c>
      <c r="F57" s="19">
        <f t="shared" si="5"/>
      </c>
      <c r="G57" s="19">
        <f t="shared" si="6"/>
      </c>
      <c r="H57" s="19">
        <f t="shared" si="7"/>
      </c>
      <c r="I57" s="19">
        <f t="shared" si="8"/>
      </c>
      <c r="J57" s="19">
        <f t="shared" si="0"/>
      </c>
    </row>
    <row r="58" spans="1:10" s="24" customFormat="1" ht="12.75" customHeight="1">
      <c r="A58" s="100" t="s">
        <v>145</v>
      </c>
      <c r="B58" s="97"/>
      <c r="C58" s="98"/>
      <c r="D58" s="99"/>
      <c r="E58" s="103"/>
      <c r="F58" s="103"/>
      <c r="G58" s="103"/>
      <c r="H58" s="103"/>
      <c r="I58" s="103"/>
      <c r="J58" s="103"/>
    </row>
    <row r="59" spans="1:10" ht="12.75">
      <c r="A59" s="11">
        <f>IF(J57="","",IF(J57="END","",A57+1))</f>
      </c>
      <c r="B59" s="95">
        <f>IF(J57="","",IF(B57&lt;12,B57+1,1))</f>
      </c>
      <c r="C59" s="26">
        <f>IF(ISERROR(LOOKUP(B59,Amortization!A$88:A$100,Amortization!B$88:B$100)),"",(LOOKUP(B59,Amortization!A$88:A$100,Amortization!B$88:B$100)))</f>
      </c>
      <c r="D59" s="63">
        <f>IF(J57="","",IF(B59&gt;1,D57,D57+1))</f>
      </c>
      <c r="E59" s="19">
        <f>IF(J57&lt;&gt;"",I57,"")</f>
      </c>
      <c r="F59" s="19">
        <f t="shared" si="5"/>
      </c>
      <c r="G59" s="19">
        <f t="shared" si="6"/>
      </c>
      <c r="H59" s="19">
        <f>IF(J57="","",$B$4)</f>
      </c>
      <c r="I59" s="19">
        <f t="shared" si="8"/>
      </c>
      <c r="J59" s="19">
        <f t="shared" si="0"/>
      </c>
    </row>
    <row r="60" spans="1:10" ht="12.75">
      <c r="A60" s="11">
        <f t="shared" si="1"/>
      </c>
      <c r="B60" s="95">
        <f t="shared" si="2"/>
      </c>
      <c r="C60" s="26">
        <f>IF(ISERROR(LOOKUP(B60,Amortization!A$88:A$100,Amortization!B$88:B$100)),"",(LOOKUP(B60,Amortization!A$88:A$100,Amortization!B$88:B$100)))</f>
      </c>
      <c r="D60" s="63">
        <f t="shared" si="3"/>
      </c>
      <c r="E60" s="19">
        <f t="shared" si="4"/>
      </c>
      <c r="F60" s="19">
        <f t="shared" si="5"/>
      </c>
      <c r="G60" s="19">
        <f t="shared" si="6"/>
      </c>
      <c r="H60" s="19">
        <f t="shared" si="7"/>
      </c>
      <c r="I60" s="19">
        <f t="shared" si="8"/>
      </c>
      <c r="J60" s="19">
        <f t="shared" si="0"/>
      </c>
    </row>
    <row r="61" spans="1:10" ht="12.75">
      <c r="A61" s="11">
        <f t="shared" si="1"/>
      </c>
      <c r="B61" s="95">
        <f t="shared" si="2"/>
      </c>
      <c r="C61" s="26">
        <f>IF(ISERROR(LOOKUP(B61,Amortization!A$88:A$100,Amortization!B$88:B$100)),"",(LOOKUP(B61,Amortization!A$88:A$100,Amortization!B$88:B$100)))</f>
      </c>
      <c r="D61" s="63">
        <f t="shared" si="3"/>
      </c>
      <c r="E61" s="19">
        <f t="shared" si="4"/>
      </c>
      <c r="F61" s="19">
        <f t="shared" si="5"/>
      </c>
      <c r="G61" s="19">
        <f t="shared" si="6"/>
      </c>
      <c r="H61" s="19">
        <f t="shared" si="7"/>
      </c>
      <c r="I61" s="19">
        <f t="shared" si="8"/>
      </c>
      <c r="J61" s="19">
        <f t="shared" si="0"/>
      </c>
    </row>
    <row r="62" spans="1:10" ht="12.75">
      <c r="A62" s="11">
        <f t="shared" si="1"/>
      </c>
      <c r="B62" s="95">
        <f t="shared" si="2"/>
      </c>
      <c r="C62" s="26">
        <f>IF(ISERROR(LOOKUP(B62,Amortization!A$88:A$100,Amortization!B$88:B$100)),"",(LOOKUP(B62,Amortization!A$88:A$100,Amortization!B$88:B$100)))</f>
      </c>
      <c r="D62" s="63">
        <f t="shared" si="3"/>
      </c>
      <c r="E62" s="19">
        <f t="shared" si="4"/>
      </c>
      <c r="F62" s="19">
        <f t="shared" si="5"/>
      </c>
      <c r="G62" s="19">
        <f t="shared" si="6"/>
      </c>
      <c r="H62" s="19">
        <f t="shared" si="7"/>
      </c>
      <c r="I62" s="19">
        <f t="shared" si="8"/>
      </c>
      <c r="J62" s="19">
        <f t="shared" si="0"/>
      </c>
    </row>
    <row r="63" spans="1:10" ht="12.75">
      <c r="A63" s="11">
        <f t="shared" si="1"/>
      </c>
      <c r="B63" s="95">
        <f t="shared" si="2"/>
      </c>
      <c r="C63" s="26">
        <f>IF(ISERROR(LOOKUP(B63,Amortization!A$88:A$100,Amortization!B$88:B$100)),"",(LOOKUP(B63,Amortization!A$88:A$100,Amortization!B$88:B$100)))</f>
      </c>
      <c r="D63" s="63">
        <f t="shared" si="3"/>
      </c>
      <c r="E63" s="19">
        <f t="shared" si="4"/>
      </c>
      <c r="F63" s="19">
        <f t="shared" si="5"/>
      </c>
      <c r="G63" s="19">
        <f t="shared" si="6"/>
      </c>
      <c r="H63" s="19">
        <f t="shared" si="7"/>
      </c>
      <c r="I63" s="19">
        <f t="shared" si="8"/>
      </c>
      <c r="J63" s="19">
        <f t="shared" si="0"/>
      </c>
    </row>
    <row r="64" spans="1:10" ht="12.75">
      <c r="A64" s="11">
        <f t="shared" si="1"/>
      </c>
      <c r="B64" s="95">
        <f t="shared" si="2"/>
      </c>
      <c r="C64" s="26">
        <f>IF(ISERROR(LOOKUP(B64,Amortization!A$88:A$100,Amortization!B$88:B$100)),"",(LOOKUP(B64,Amortization!A$88:A$100,Amortization!B$88:B$100)))</f>
      </c>
      <c r="D64" s="63">
        <f t="shared" si="3"/>
      </c>
      <c r="E64" s="19">
        <f t="shared" si="4"/>
      </c>
      <c r="F64" s="19">
        <f t="shared" si="5"/>
      </c>
      <c r="G64" s="19">
        <f t="shared" si="6"/>
      </c>
      <c r="H64" s="19">
        <f t="shared" si="7"/>
      </c>
      <c r="I64" s="19">
        <f t="shared" si="8"/>
      </c>
      <c r="J64" s="19">
        <f t="shared" si="0"/>
      </c>
    </row>
    <row r="65" spans="1:10" ht="12.75">
      <c r="A65" s="11">
        <f t="shared" si="1"/>
      </c>
      <c r="B65" s="95">
        <f t="shared" si="2"/>
      </c>
      <c r="C65" s="26">
        <f>IF(ISERROR(LOOKUP(B65,Amortization!A$88:A$100,Amortization!B$88:B$100)),"",(LOOKUP(B65,Amortization!A$88:A$100,Amortization!B$88:B$100)))</f>
      </c>
      <c r="D65" s="63">
        <f t="shared" si="3"/>
      </c>
      <c r="E65" s="19">
        <f t="shared" si="4"/>
      </c>
      <c r="F65" s="19">
        <f t="shared" si="5"/>
      </c>
      <c r="G65" s="19">
        <f t="shared" si="6"/>
      </c>
      <c r="H65" s="19">
        <f t="shared" si="7"/>
      </c>
      <c r="I65" s="19">
        <f t="shared" si="8"/>
      </c>
      <c r="J65" s="19">
        <f t="shared" si="0"/>
      </c>
    </row>
    <row r="66" spans="1:10" ht="12.75">
      <c r="A66" s="11">
        <f t="shared" si="1"/>
      </c>
      <c r="B66" s="95">
        <f t="shared" si="2"/>
      </c>
      <c r="C66" s="26">
        <f>IF(ISERROR(LOOKUP(B66,Amortization!A$88:A$100,Amortization!B$88:B$100)),"",(LOOKUP(B66,Amortization!A$88:A$100,Amortization!B$88:B$100)))</f>
      </c>
      <c r="D66" s="63">
        <f t="shared" si="3"/>
      </c>
      <c r="E66" s="19">
        <f t="shared" si="4"/>
      </c>
      <c r="F66" s="19">
        <f t="shared" si="5"/>
      </c>
      <c r="G66" s="19">
        <f t="shared" si="6"/>
      </c>
      <c r="H66" s="19">
        <f t="shared" si="7"/>
      </c>
      <c r="I66" s="19">
        <f t="shared" si="8"/>
      </c>
      <c r="J66" s="19">
        <f t="shared" si="0"/>
      </c>
    </row>
    <row r="67" spans="1:10" ht="12.75">
      <c r="A67" s="11">
        <f t="shared" si="1"/>
      </c>
      <c r="B67" s="95">
        <f t="shared" si="2"/>
      </c>
      <c r="C67" s="26">
        <f>IF(ISERROR(LOOKUP(B67,Amortization!A$88:A$100,Amortization!B$88:B$100)),"",(LOOKUP(B67,Amortization!A$88:A$100,Amortization!B$88:B$100)))</f>
      </c>
      <c r="D67" s="63">
        <f t="shared" si="3"/>
      </c>
      <c r="E67" s="19">
        <f t="shared" si="4"/>
      </c>
      <c r="F67" s="19">
        <f t="shared" si="5"/>
      </c>
      <c r="G67" s="19">
        <f t="shared" si="6"/>
      </c>
      <c r="H67" s="19">
        <f t="shared" si="7"/>
      </c>
      <c r="I67" s="19">
        <f t="shared" si="8"/>
      </c>
      <c r="J67" s="19">
        <f t="shared" si="0"/>
      </c>
    </row>
    <row r="68" spans="1:10" ht="12.75">
      <c r="A68" s="11">
        <f t="shared" si="1"/>
      </c>
      <c r="B68" s="95">
        <f t="shared" si="2"/>
      </c>
      <c r="C68" s="26">
        <f>IF(ISERROR(LOOKUP(B68,Amortization!A$88:A$100,Amortization!B$88:B$100)),"",(LOOKUP(B68,Amortization!A$88:A$100,Amortization!B$88:B$100)))</f>
      </c>
      <c r="D68" s="63">
        <f t="shared" si="3"/>
      </c>
      <c r="E68" s="19">
        <f t="shared" si="4"/>
      </c>
      <c r="F68" s="19">
        <f t="shared" si="5"/>
      </c>
      <c r="G68" s="19">
        <f t="shared" si="6"/>
      </c>
      <c r="H68" s="19">
        <f t="shared" si="7"/>
      </c>
      <c r="I68" s="19">
        <f t="shared" si="8"/>
      </c>
      <c r="J68" s="19">
        <f t="shared" si="0"/>
      </c>
    </row>
    <row r="69" spans="1:10" ht="12.75">
      <c r="A69" s="11">
        <f t="shared" si="1"/>
      </c>
      <c r="B69" s="95">
        <f t="shared" si="2"/>
      </c>
      <c r="C69" s="26">
        <f>IF(ISERROR(LOOKUP(B69,Amortization!A$88:A$100,Amortization!B$88:B$100)),"",(LOOKUP(B69,Amortization!A$88:A$100,Amortization!B$88:B$100)))</f>
      </c>
      <c r="D69" s="63">
        <f t="shared" si="3"/>
      </c>
      <c r="E69" s="19">
        <f t="shared" si="4"/>
      </c>
      <c r="F69" s="19">
        <f t="shared" si="5"/>
      </c>
      <c r="G69" s="19">
        <f t="shared" si="6"/>
      </c>
      <c r="H69" s="19">
        <f t="shared" si="7"/>
      </c>
      <c r="I69" s="19">
        <f t="shared" si="8"/>
      </c>
      <c r="J69" s="19">
        <f t="shared" si="0"/>
      </c>
    </row>
    <row r="70" spans="1:10" ht="12.75">
      <c r="A70" s="11">
        <f t="shared" si="1"/>
      </c>
      <c r="B70" s="95">
        <f t="shared" si="2"/>
      </c>
      <c r="C70" s="26">
        <f>IF(ISERROR(LOOKUP(B70,Amortization!A$88:A$100,Amortization!B$88:B$100)),"",(LOOKUP(B70,Amortization!A$88:A$100,Amortization!B$88:B$100)))</f>
      </c>
      <c r="D70" s="63">
        <f t="shared" si="3"/>
      </c>
      <c r="E70" s="19">
        <f t="shared" si="4"/>
      </c>
      <c r="F70" s="19">
        <f t="shared" si="5"/>
      </c>
      <c r="G70" s="19">
        <f t="shared" si="6"/>
      </c>
      <c r="H70" s="19">
        <f t="shared" si="7"/>
      </c>
      <c r="I70" s="19">
        <f t="shared" si="8"/>
      </c>
      <c r="J70" s="19">
        <f t="shared" si="0"/>
      </c>
    </row>
    <row r="71" spans="1:10" s="24" customFormat="1" ht="12.75" customHeight="1">
      <c r="A71" s="100" t="s">
        <v>146</v>
      </c>
      <c r="B71" s="97"/>
      <c r="C71" s="98"/>
      <c r="D71" s="99"/>
      <c r="E71" s="103"/>
      <c r="F71" s="103"/>
      <c r="G71" s="103"/>
      <c r="H71" s="103"/>
      <c r="I71" s="103"/>
      <c r="J71" s="103"/>
    </row>
    <row r="72" spans="1:10" ht="12.75">
      <c r="A72" s="11">
        <f>IF(J70="","",IF(J70="END","",A70+1))</f>
      </c>
      <c r="B72" s="95">
        <f>IF(J70="","",IF(B70&lt;12,B70+1,1))</f>
      </c>
      <c r="C72" s="26">
        <f>IF(ISERROR(LOOKUP(B72,Amortization!A$88:A$100,Amortization!B$88:B$100)),"",(LOOKUP(B72,Amortization!A$88:A$100,Amortization!B$88:B$100)))</f>
      </c>
      <c r="D72" s="63">
        <f>IF(J70="","",IF(B72&gt;1,D70,D70+1))</f>
      </c>
      <c r="E72" s="19">
        <f>IF(J70&lt;&gt;"",I70,"")</f>
      </c>
      <c r="F72" s="19">
        <f t="shared" si="5"/>
      </c>
      <c r="G72" s="19">
        <f t="shared" si="6"/>
      </c>
      <c r="H72" s="19">
        <f>IF(J70="","",$B$4)</f>
      </c>
      <c r="I72" s="19">
        <f t="shared" si="8"/>
      </c>
      <c r="J72" s="19">
        <f t="shared" si="0"/>
      </c>
    </row>
    <row r="73" spans="1:10" ht="12.75">
      <c r="A73" s="11">
        <f t="shared" si="1"/>
      </c>
      <c r="B73" s="95">
        <f t="shared" si="2"/>
      </c>
      <c r="C73" s="26">
        <f>IF(ISERROR(LOOKUP(B73,Amortization!A$88:A$100,Amortization!B$88:B$100)),"",(LOOKUP(B73,Amortization!A$88:A$100,Amortization!B$88:B$100)))</f>
      </c>
      <c r="D73" s="63">
        <f t="shared" si="3"/>
      </c>
      <c r="E73" s="19">
        <f t="shared" si="4"/>
      </c>
      <c r="F73" s="19">
        <f t="shared" si="5"/>
      </c>
      <c r="G73" s="19">
        <f t="shared" si="6"/>
      </c>
      <c r="H73" s="19">
        <f t="shared" si="7"/>
      </c>
      <c r="I73" s="19">
        <f t="shared" si="8"/>
      </c>
      <c r="J73" s="19">
        <f t="shared" si="0"/>
      </c>
    </row>
    <row r="74" spans="1:10" ht="12.75">
      <c r="A74" s="11">
        <f t="shared" si="1"/>
      </c>
      <c r="B74" s="95">
        <f t="shared" si="2"/>
      </c>
      <c r="C74" s="26">
        <f>IF(ISERROR(LOOKUP(B74,Amortization!A$88:A$100,Amortization!B$88:B$100)),"",(LOOKUP(B74,Amortization!A$88:A$100,Amortization!B$88:B$100)))</f>
      </c>
      <c r="D74" s="63">
        <f t="shared" si="3"/>
      </c>
      <c r="E74" s="19">
        <f t="shared" si="4"/>
      </c>
      <c r="F74" s="19">
        <f t="shared" si="5"/>
      </c>
      <c r="G74" s="19">
        <f t="shared" si="6"/>
      </c>
      <c r="H74" s="19">
        <f t="shared" si="7"/>
      </c>
      <c r="I74" s="19">
        <f t="shared" si="8"/>
      </c>
      <c r="J74" s="19">
        <f t="shared" si="0"/>
      </c>
    </row>
    <row r="75" spans="1:10" ht="12.75">
      <c r="A75" s="11">
        <f t="shared" si="1"/>
      </c>
      <c r="B75" s="95">
        <f t="shared" si="2"/>
      </c>
      <c r="C75" s="26">
        <f>IF(ISERROR(LOOKUP(B75,Amortization!A$88:A$100,Amortization!B$88:B$100)),"",(LOOKUP(B75,Amortization!A$88:A$100,Amortization!B$88:B$100)))</f>
      </c>
      <c r="D75" s="63">
        <f t="shared" si="3"/>
      </c>
      <c r="E75" s="19">
        <f t="shared" si="4"/>
      </c>
      <c r="F75" s="19">
        <f t="shared" si="5"/>
      </c>
      <c r="G75" s="19">
        <f t="shared" si="6"/>
      </c>
      <c r="H75" s="19">
        <f t="shared" si="7"/>
      </c>
      <c r="I75" s="19">
        <f t="shared" si="8"/>
      </c>
      <c r="J75" s="19">
        <f t="shared" si="0"/>
      </c>
    </row>
    <row r="76" spans="1:10" ht="12.75">
      <c r="A76" s="11">
        <f t="shared" si="1"/>
      </c>
      <c r="B76" s="95">
        <f t="shared" si="2"/>
      </c>
      <c r="C76" s="26">
        <f>IF(ISERROR(LOOKUP(B76,Amortization!A$88:A$100,Amortization!B$88:B$100)),"",(LOOKUP(B76,Amortization!A$88:A$100,Amortization!B$88:B$100)))</f>
      </c>
      <c r="D76" s="63">
        <f t="shared" si="3"/>
      </c>
      <c r="E76" s="19">
        <f t="shared" si="4"/>
      </c>
      <c r="F76" s="19">
        <f t="shared" si="5"/>
      </c>
      <c r="G76" s="19">
        <f t="shared" si="6"/>
      </c>
      <c r="H76" s="19">
        <f t="shared" si="7"/>
      </c>
      <c r="I76" s="19">
        <f t="shared" si="8"/>
      </c>
      <c r="J76" s="19">
        <f t="shared" si="0"/>
      </c>
    </row>
    <row r="77" spans="1:10" ht="12.75">
      <c r="A77" s="11">
        <f t="shared" si="1"/>
      </c>
      <c r="B77" s="95">
        <f t="shared" si="2"/>
      </c>
      <c r="C77" s="26">
        <f>IF(ISERROR(LOOKUP(B77,Amortization!A$88:A$100,Amortization!B$88:B$100)),"",(LOOKUP(B77,Amortization!A$88:A$100,Amortization!B$88:B$100)))</f>
      </c>
      <c r="D77" s="63">
        <f t="shared" si="3"/>
      </c>
      <c r="E77" s="19">
        <f t="shared" si="4"/>
      </c>
      <c r="F77" s="19">
        <f t="shared" si="5"/>
      </c>
      <c r="G77" s="19">
        <f t="shared" si="6"/>
      </c>
      <c r="H77" s="19">
        <f t="shared" si="7"/>
      </c>
      <c r="I77" s="19">
        <f t="shared" si="8"/>
      </c>
      <c r="J77" s="19">
        <f aca="true" t="shared" si="9" ref="J77:J145">IF(I77&gt;=0.01,I77,"")</f>
      </c>
    </row>
    <row r="78" spans="1:10" ht="12.75">
      <c r="A78" s="11">
        <f aca="true" t="shared" si="10" ref="A78:A146">IF(J77="","",IF(J77="END","",A77+1))</f>
      </c>
      <c r="B78" s="95">
        <f aca="true" t="shared" si="11" ref="B78:B146">IF(J77="","",IF(B77&lt;12,B77+1,1))</f>
      </c>
      <c r="C78" s="26">
        <f>IF(ISERROR(LOOKUP(B78,Amortization!A$88:A$100,Amortization!B$88:B$100)),"",(LOOKUP(B78,Amortization!A$88:A$100,Amortization!B$88:B$100)))</f>
      </c>
      <c r="D78" s="63">
        <f aca="true" t="shared" si="12" ref="D78:D146">IF(J77="","",IF(B78&gt;1,D77,D77+1))</f>
      </c>
      <c r="E78" s="19">
        <f aca="true" t="shared" si="13" ref="E78:E146">IF(J77&lt;&gt;"",I77,"")</f>
      </c>
      <c r="F78" s="19">
        <f aca="true" t="shared" si="14" ref="F78:F146">IF(ISERROR(E78-I78),"",E78-I78)</f>
      </c>
      <c r="G78" s="19">
        <f aca="true" t="shared" si="15" ref="G78:G146">IF(ISERROR(E78*($B$2/12)),"",E78*($B$2/12))</f>
      </c>
      <c r="H78" s="19">
        <f aca="true" t="shared" si="16" ref="H78:H146">IF(J77="","",$B$4)</f>
      </c>
      <c r="I78" s="19">
        <f aca="true" t="shared" si="17" ref="I78:I146">IF(ISERROR(E78+G78+H78&gt;0.01),"",(E78+G78+H78))</f>
      </c>
      <c r="J78" s="19">
        <f t="shared" si="9"/>
      </c>
    </row>
    <row r="79" spans="1:10" ht="12.75">
      <c r="A79" s="11">
        <f t="shared" si="10"/>
      </c>
      <c r="B79" s="95">
        <f t="shared" si="11"/>
      </c>
      <c r="C79" s="26">
        <f>IF(ISERROR(LOOKUP(B79,Amortization!A$88:A$100,Amortization!B$88:B$100)),"",(LOOKUP(B79,Amortization!A$88:A$100,Amortization!B$88:B$100)))</f>
      </c>
      <c r="D79" s="63">
        <f t="shared" si="12"/>
      </c>
      <c r="E79" s="19">
        <f t="shared" si="13"/>
      </c>
      <c r="F79" s="19">
        <f t="shared" si="14"/>
      </c>
      <c r="G79" s="19">
        <f t="shared" si="15"/>
      </c>
      <c r="H79" s="19">
        <f t="shared" si="16"/>
      </c>
      <c r="I79" s="19">
        <f t="shared" si="17"/>
      </c>
      <c r="J79" s="19">
        <f t="shared" si="9"/>
      </c>
    </row>
    <row r="80" spans="1:10" ht="12.75">
      <c r="A80" s="11">
        <f t="shared" si="10"/>
      </c>
      <c r="B80" s="95">
        <f t="shared" si="11"/>
      </c>
      <c r="C80" s="26">
        <f>IF(ISERROR(LOOKUP(B80,Amortization!A$88:A$100,Amortization!B$88:B$100)),"",(LOOKUP(B80,Amortization!A$88:A$100,Amortization!B$88:B$100)))</f>
      </c>
      <c r="D80" s="63">
        <f t="shared" si="12"/>
      </c>
      <c r="E80" s="19">
        <f t="shared" si="13"/>
      </c>
      <c r="F80" s="19">
        <f t="shared" si="14"/>
      </c>
      <c r="G80" s="19">
        <f t="shared" si="15"/>
      </c>
      <c r="H80" s="19">
        <f t="shared" si="16"/>
      </c>
      <c r="I80" s="19">
        <f t="shared" si="17"/>
      </c>
      <c r="J80" s="19">
        <f t="shared" si="9"/>
      </c>
    </row>
    <row r="81" spans="1:10" ht="12.75">
      <c r="A81" s="11">
        <f t="shared" si="10"/>
      </c>
      <c r="B81" s="95">
        <f t="shared" si="11"/>
      </c>
      <c r="C81" s="26">
        <f>IF(ISERROR(LOOKUP(B81,Amortization!A$88:A$100,Amortization!B$88:B$100)),"",(LOOKUP(B81,Amortization!A$88:A$100,Amortization!B$88:B$100)))</f>
      </c>
      <c r="D81" s="63">
        <f t="shared" si="12"/>
      </c>
      <c r="E81" s="19">
        <f t="shared" si="13"/>
      </c>
      <c r="F81" s="19">
        <f t="shared" si="14"/>
      </c>
      <c r="G81" s="19">
        <f t="shared" si="15"/>
      </c>
      <c r="H81" s="19">
        <f t="shared" si="16"/>
      </c>
      <c r="I81" s="19">
        <f t="shared" si="17"/>
      </c>
      <c r="J81" s="19">
        <f t="shared" si="9"/>
      </c>
    </row>
    <row r="82" spans="1:10" ht="12.75">
      <c r="A82" s="11">
        <f t="shared" si="10"/>
      </c>
      <c r="B82" s="95">
        <f t="shared" si="11"/>
      </c>
      <c r="C82" s="26">
        <f>IF(ISERROR(LOOKUP(B82,Amortization!A$88:A$100,Amortization!B$88:B$100)),"",(LOOKUP(B82,Amortization!A$88:A$100,Amortization!B$88:B$100)))</f>
      </c>
      <c r="D82" s="63">
        <f t="shared" si="12"/>
      </c>
      <c r="E82" s="19">
        <f t="shared" si="13"/>
      </c>
      <c r="F82" s="19">
        <f t="shared" si="14"/>
      </c>
      <c r="G82" s="19">
        <f t="shared" si="15"/>
      </c>
      <c r="H82" s="19">
        <f t="shared" si="16"/>
      </c>
      <c r="I82" s="19">
        <f t="shared" si="17"/>
      </c>
      <c r="J82" s="19">
        <f t="shared" si="9"/>
      </c>
    </row>
    <row r="83" spans="1:10" ht="12.75">
      <c r="A83" s="11">
        <f t="shared" si="10"/>
      </c>
      <c r="B83" s="95">
        <f t="shared" si="11"/>
      </c>
      <c r="C83" s="26">
        <f>IF(ISERROR(LOOKUP(B83,Amortization!A$88:A$100,Amortization!B$88:B$100)),"",(LOOKUP(B83,Amortization!A$88:A$100,Amortization!B$88:B$100)))</f>
      </c>
      <c r="D83" s="63">
        <f t="shared" si="12"/>
      </c>
      <c r="E83" s="19">
        <f t="shared" si="13"/>
      </c>
      <c r="F83" s="19">
        <f t="shared" si="14"/>
      </c>
      <c r="G83" s="19">
        <f t="shared" si="15"/>
      </c>
      <c r="H83" s="19">
        <f t="shared" si="16"/>
      </c>
      <c r="I83" s="19">
        <f t="shared" si="17"/>
      </c>
      <c r="J83" s="19">
        <f t="shared" si="9"/>
      </c>
    </row>
    <row r="84" spans="1:10" s="24" customFormat="1" ht="12.75" customHeight="1">
      <c r="A84" s="100" t="s">
        <v>147</v>
      </c>
      <c r="B84" s="97"/>
      <c r="C84" s="98"/>
      <c r="D84" s="99"/>
      <c r="E84" s="103"/>
      <c r="F84" s="103"/>
      <c r="G84" s="103"/>
      <c r="H84" s="103"/>
      <c r="I84" s="103"/>
      <c r="J84" s="103"/>
    </row>
    <row r="85" spans="1:10" ht="12.75">
      <c r="A85" s="11">
        <f>IF(J83="","",IF(J83="END","",A83+1))</f>
      </c>
      <c r="B85" s="95">
        <f>IF(J83="","",IF(B83&lt;12,B83+1,1))</f>
      </c>
      <c r="C85" s="26">
        <f>IF(ISERROR(LOOKUP(B85,Amortization!A$88:A$100,Amortization!B$88:B$100)),"",(LOOKUP(B85,Amortization!A$88:A$100,Amortization!B$88:B$100)))</f>
      </c>
      <c r="D85" s="63">
        <f>IF(J83="","",IF(B85&gt;1,D83,D83+1))</f>
      </c>
      <c r="E85" s="19">
        <f>IF(J83&lt;&gt;"",I83,"")</f>
      </c>
      <c r="F85" s="19">
        <f t="shared" si="14"/>
      </c>
      <c r="G85" s="19">
        <f t="shared" si="15"/>
      </c>
      <c r="H85" s="19">
        <f>IF(J83="","",$B$4)</f>
      </c>
      <c r="I85" s="19">
        <f t="shared" si="17"/>
      </c>
      <c r="J85" s="19">
        <f t="shared" si="9"/>
      </c>
    </row>
    <row r="86" spans="1:10" ht="12.75">
      <c r="A86" s="11">
        <f t="shared" si="10"/>
      </c>
      <c r="B86" s="95">
        <f t="shared" si="11"/>
      </c>
      <c r="C86" s="26">
        <f>IF(ISERROR(LOOKUP(B86,Amortization!A$88:A$100,Amortization!B$88:B$100)),"",(LOOKUP(B86,Amortization!A$88:A$100,Amortization!B$88:B$100)))</f>
      </c>
      <c r="D86" s="63">
        <f t="shared" si="12"/>
      </c>
      <c r="E86" s="19">
        <f t="shared" si="13"/>
      </c>
      <c r="F86" s="19">
        <f t="shared" si="14"/>
      </c>
      <c r="G86" s="19">
        <f t="shared" si="15"/>
      </c>
      <c r="H86" s="19">
        <f t="shared" si="16"/>
      </c>
      <c r="I86" s="19">
        <f t="shared" si="17"/>
      </c>
      <c r="J86" s="19">
        <f t="shared" si="9"/>
      </c>
    </row>
    <row r="87" spans="1:10" ht="12.75">
      <c r="A87" s="11">
        <f t="shared" si="10"/>
      </c>
      <c r="B87" s="95">
        <f t="shared" si="11"/>
      </c>
      <c r="C87" s="26">
        <f>IF(ISERROR(LOOKUP(B87,Amortization!A$88:A$100,Amortization!B$88:B$100)),"",(LOOKUP(B87,Amortization!A$88:A$100,Amortization!B$88:B$100)))</f>
      </c>
      <c r="D87" s="63">
        <f t="shared" si="12"/>
      </c>
      <c r="E87" s="19">
        <f t="shared" si="13"/>
      </c>
      <c r="F87" s="19">
        <f t="shared" si="14"/>
      </c>
      <c r="G87" s="19">
        <f t="shared" si="15"/>
      </c>
      <c r="H87" s="19">
        <f t="shared" si="16"/>
      </c>
      <c r="I87" s="19">
        <f t="shared" si="17"/>
      </c>
      <c r="J87" s="19">
        <f t="shared" si="9"/>
      </c>
    </row>
    <row r="88" spans="1:10" ht="12.75">
      <c r="A88" s="11">
        <f t="shared" si="10"/>
      </c>
      <c r="B88" s="95">
        <f t="shared" si="11"/>
      </c>
      <c r="C88" s="26">
        <f>IF(ISERROR(LOOKUP(B88,Amortization!A$88:A$100,Amortization!B$88:B$100)),"",(LOOKUP(B88,Amortization!A$88:A$100,Amortization!B$88:B$100)))</f>
      </c>
      <c r="D88" s="63">
        <f t="shared" si="12"/>
      </c>
      <c r="E88" s="19">
        <f t="shared" si="13"/>
      </c>
      <c r="F88" s="19">
        <f t="shared" si="14"/>
      </c>
      <c r="G88" s="19">
        <f t="shared" si="15"/>
      </c>
      <c r="H88" s="19">
        <f t="shared" si="16"/>
      </c>
      <c r="I88" s="19">
        <f t="shared" si="17"/>
      </c>
      <c r="J88" s="19">
        <f t="shared" si="9"/>
      </c>
    </row>
    <row r="89" spans="1:10" ht="12.75">
      <c r="A89" s="11">
        <f t="shared" si="10"/>
      </c>
      <c r="B89" s="95">
        <f t="shared" si="11"/>
      </c>
      <c r="C89" s="26">
        <f>IF(ISERROR(LOOKUP(B89,Amortization!A$88:A$100,Amortization!B$88:B$100)),"",(LOOKUP(B89,Amortization!A$88:A$100,Amortization!B$88:B$100)))</f>
      </c>
      <c r="D89" s="63">
        <f t="shared" si="12"/>
      </c>
      <c r="E89" s="19">
        <f t="shared" si="13"/>
      </c>
      <c r="F89" s="19">
        <f t="shared" si="14"/>
      </c>
      <c r="G89" s="19">
        <f t="shared" si="15"/>
      </c>
      <c r="H89" s="19">
        <f t="shared" si="16"/>
      </c>
      <c r="I89" s="19">
        <f t="shared" si="17"/>
      </c>
      <c r="J89" s="19">
        <f t="shared" si="9"/>
      </c>
    </row>
    <row r="90" spans="1:10" ht="12.75">
      <c r="A90" s="11">
        <f t="shared" si="10"/>
      </c>
      <c r="B90" s="95">
        <f t="shared" si="11"/>
      </c>
      <c r="C90" s="26">
        <f>IF(ISERROR(LOOKUP(B90,Amortization!A$88:A$100,Amortization!B$88:B$100)),"",(LOOKUP(B90,Amortization!A$88:A$100,Amortization!B$88:B$100)))</f>
      </c>
      <c r="D90" s="63">
        <f t="shared" si="12"/>
      </c>
      <c r="E90" s="19">
        <f t="shared" si="13"/>
      </c>
      <c r="F90" s="19">
        <f t="shared" si="14"/>
      </c>
      <c r="G90" s="19">
        <f t="shared" si="15"/>
      </c>
      <c r="H90" s="19">
        <f t="shared" si="16"/>
      </c>
      <c r="I90" s="19">
        <f t="shared" si="17"/>
      </c>
      <c r="J90" s="19">
        <f t="shared" si="9"/>
      </c>
    </row>
    <row r="91" spans="1:10" ht="12.75">
      <c r="A91" s="11">
        <f t="shared" si="10"/>
      </c>
      <c r="B91" s="95">
        <f t="shared" si="11"/>
      </c>
      <c r="C91" s="26">
        <f>IF(ISERROR(LOOKUP(B91,Amortization!A$88:A$100,Amortization!B$88:B$100)),"",(LOOKUP(B91,Amortization!A$88:A$100,Amortization!B$88:B$100)))</f>
      </c>
      <c r="D91" s="63">
        <f t="shared" si="12"/>
      </c>
      <c r="E91" s="19">
        <f t="shared" si="13"/>
      </c>
      <c r="F91" s="19">
        <f t="shared" si="14"/>
      </c>
      <c r="G91" s="19">
        <f t="shared" si="15"/>
      </c>
      <c r="H91" s="19">
        <f t="shared" si="16"/>
      </c>
      <c r="I91" s="19">
        <f t="shared" si="17"/>
      </c>
      <c r="J91" s="19">
        <f t="shared" si="9"/>
      </c>
    </row>
    <row r="92" spans="1:10" ht="12.75">
      <c r="A92" s="11">
        <f t="shared" si="10"/>
      </c>
      <c r="B92" s="95">
        <f t="shared" si="11"/>
      </c>
      <c r="C92" s="26">
        <f>IF(ISERROR(LOOKUP(B92,Amortization!A$88:A$100,Amortization!B$88:B$100)),"",(LOOKUP(B92,Amortization!A$88:A$100,Amortization!B$88:B$100)))</f>
      </c>
      <c r="D92" s="63">
        <f t="shared" si="12"/>
      </c>
      <c r="E92" s="19">
        <f t="shared" si="13"/>
      </c>
      <c r="F92" s="19">
        <f t="shared" si="14"/>
      </c>
      <c r="G92" s="19">
        <f t="shared" si="15"/>
      </c>
      <c r="H92" s="19">
        <f t="shared" si="16"/>
      </c>
      <c r="I92" s="19">
        <f t="shared" si="17"/>
      </c>
      <c r="J92" s="19">
        <f t="shared" si="9"/>
      </c>
    </row>
    <row r="93" spans="1:10" ht="12.75">
      <c r="A93" s="11">
        <f t="shared" si="10"/>
      </c>
      <c r="B93" s="95">
        <f t="shared" si="11"/>
      </c>
      <c r="C93" s="26">
        <f>IF(ISERROR(LOOKUP(B93,Amortization!A$88:A$100,Amortization!B$88:B$100)),"",(LOOKUP(B93,Amortization!A$88:A$100,Amortization!B$88:B$100)))</f>
      </c>
      <c r="D93" s="63">
        <f t="shared" si="12"/>
      </c>
      <c r="E93" s="19">
        <f t="shared" si="13"/>
      </c>
      <c r="F93" s="19">
        <f t="shared" si="14"/>
      </c>
      <c r="G93" s="19">
        <f t="shared" si="15"/>
      </c>
      <c r="H93" s="19">
        <f t="shared" si="16"/>
      </c>
      <c r="I93" s="19">
        <f t="shared" si="17"/>
      </c>
      <c r="J93" s="19">
        <f t="shared" si="9"/>
      </c>
    </row>
    <row r="94" spans="1:10" ht="12.75">
      <c r="A94" s="11">
        <f t="shared" si="10"/>
      </c>
      <c r="B94" s="95">
        <f t="shared" si="11"/>
      </c>
      <c r="C94" s="26">
        <f>IF(ISERROR(LOOKUP(B94,Amortization!A$88:A$100,Amortization!B$88:B$100)),"",(LOOKUP(B94,Amortization!A$88:A$100,Amortization!B$88:B$100)))</f>
      </c>
      <c r="D94" s="63">
        <f t="shared" si="12"/>
      </c>
      <c r="E94" s="19">
        <f t="shared" si="13"/>
      </c>
      <c r="F94" s="19">
        <f t="shared" si="14"/>
      </c>
      <c r="G94" s="19">
        <f t="shared" si="15"/>
      </c>
      <c r="H94" s="19">
        <f t="shared" si="16"/>
      </c>
      <c r="I94" s="19">
        <f t="shared" si="17"/>
      </c>
      <c r="J94" s="19">
        <f t="shared" si="9"/>
      </c>
    </row>
    <row r="95" spans="1:10" ht="12.75">
      <c r="A95" s="11">
        <f t="shared" si="10"/>
      </c>
      <c r="B95" s="95">
        <f t="shared" si="11"/>
      </c>
      <c r="C95" s="26">
        <f>IF(ISERROR(LOOKUP(B95,Amortization!A$88:A$100,Amortization!B$88:B$100)),"",(LOOKUP(B95,Amortization!A$88:A$100,Amortization!B$88:B$100)))</f>
      </c>
      <c r="D95" s="63">
        <f t="shared" si="12"/>
      </c>
      <c r="E95" s="19">
        <f t="shared" si="13"/>
      </c>
      <c r="F95" s="19">
        <f t="shared" si="14"/>
      </c>
      <c r="G95" s="19">
        <f t="shared" si="15"/>
      </c>
      <c r="H95" s="19">
        <f t="shared" si="16"/>
      </c>
      <c r="I95" s="19">
        <f t="shared" si="17"/>
      </c>
      <c r="J95" s="19">
        <f t="shared" si="9"/>
      </c>
    </row>
    <row r="96" spans="1:10" ht="12.75">
      <c r="A96" s="11">
        <f t="shared" si="10"/>
      </c>
      <c r="B96" s="95">
        <f t="shared" si="11"/>
      </c>
      <c r="C96" s="26">
        <f>IF(ISERROR(LOOKUP(B96,Amortization!A$88:A$100,Amortization!B$88:B$100)),"",(LOOKUP(B96,Amortization!A$88:A$100,Amortization!B$88:B$100)))</f>
      </c>
      <c r="D96" s="63">
        <f t="shared" si="12"/>
      </c>
      <c r="E96" s="19">
        <f t="shared" si="13"/>
      </c>
      <c r="F96" s="19">
        <f t="shared" si="14"/>
      </c>
      <c r="G96" s="19">
        <f t="shared" si="15"/>
      </c>
      <c r="H96" s="19">
        <f t="shared" si="16"/>
      </c>
      <c r="I96" s="19">
        <f t="shared" si="17"/>
      </c>
      <c r="J96" s="19">
        <f t="shared" si="9"/>
      </c>
    </row>
    <row r="97" spans="1:10" s="24" customFormat="1" ht="12.75" customHeight="1">
      <c r="A97" s="100" t="s">
        <v>148</v>
      </c>
      <c r="B97" s="97"/>
      <c r="C97" s="98"/>
      <c r="D97" s="99"/>
      <c r="E97" s="103"/>
      <c r="F97" s="103"/>
      <c r="G97" s="103"/>
      <c r="H97" s="103"/>
      <c r="I97" s="103"/>
      <c r="J97" s="103"/>
    </row>
    <row r="98" spans="1:10" ht="12.75">
      <c r="A98" s="11">
        <f>IF(J96="","",IF(J96="END","",A96+1))</f>
      </c>
      <c r="B98" s="95">
        <f>IF(J96="","",IF(B96&lt;12,B96+1,1))</f>
      </c>
      <c r="C98" s="26">
        <f>IF(ISERROR(LOOKUP(B98,Amortization!A$88:A$100,Amortization!B$88:B$100)),"",(LOOKUP(B98,Amortization!A$88:A$100,Amortization!B$88:B$100)))</f>
      </c>
      <c r="D98" s="63">
        <f>IF(J96="","",IF(B98&gt;1,D96,D96+1))</f>
      </c>
      <c r="E98" s="19">
        <f>IF(J96&lt;&gt;"",I96,"")</f>
      </c>
      <c r="F98" s="19">
        <f t="shared" si="14"/>
      </c>
      <c r="G98" s="19">
        <f t="shared" si="15"/>
      </c>
      <c r="H98" s="19">
        <f>IF(J96="","",$B$4)</f>
      </c>
      <c r="I98" s="19">
        <f t="shared" si="17"/>
      </c>
      <c r="J98" s="19">
        <f t="shared" si="9"/>
      </c>
    </row>
    <row r="99" spans="1:10" ht="12.75">
      <c r="A99" s="11">
        <f t="shared" si="10"/>
      </c>
      <c r="B99" s="95">
        <f t="shared" si="11"/>
      </c>
      <c r="C99" s="26">
        <f>IF(ISERROR(LOOKUP(B99,Amortization!A$88:A$100,Amortization!B$88:B$100)),"",(LOOKUP(B99,Amortization!A$88:A$100,Amortization!B$88:B$100)))</f>
      </c>
      <c r="D99" s="63">
        <f t="shared" si="12"/>
      </c>
      <c r="E99" s="19">
        <f t="shared" si="13"/>
      </c>
      <c r="F99" s="19">
        <f t="shared" si="14"/>
      </c>
      <c r="G99" s="19">
        <f t="shared" si="15"/>
      </c>
      <c r="H99" s="19">
        <f t="shared" si="16"/>
      </c>
      <c r="I99" s="19">
        <f t="shared" si="17"/>
      </c>
      <c r="J99" s="19">
        <f t="shared" si="9"/>
      </c>
    </row>
    <row r="100" spans="1:10" ht="12.75">
      <c r="A100" s="11">
        <f t="shared" si="10"/>
      </c>
      <c r="B100" s="95">
        <f t="shared" si="11"/>
      </c>
      <c r="C100" s="26">
        <f>IF(ISERROR(LOOKUP(B100,Amortization!A$88:A$100,Amortization!B$88:B$100)),"",(LOOKUP(B100,Amortization!A$88:A$100,Amortization!B$88:B$100)))</f>
      </c>
      <c r="D100" s="63">
        <f t="shared" si="12"/>
      </c>
      <c r="E100" s="19">
        <f t="shared" si="13"/>
      </c>
      <c r="F100" s="19">
        <f t="shared" si="14"/>
      </c>
      <c r="G100" s="19">
        <f t="shared" si="15"/>
      </c>
      <c r="H100" s="19">
        <f t="shared" si="16"/>
      </c>
      <c r="I100" s="19">
        <f t="shared" si="17"/>
      </c>
      <c r="J100" s="19">
        <f t="shared" si="9"/>
      </c>
    </row>
    <row r="101" spans="1:10" ht="12.75">
      <c r="A101" s="11">
        <f t="shared" si="10"/>
      </c>
      <c r="B101" s="95">
        <f t="shared" si="11"/>
      </c>
      <c r="C101" s="26">
        <f>IF(ISERROR(LOOKUP(B101,Amortization!A$88:A$100,Amortization!B$88:B$100)),"",(LOOKUP(B101,Amortization!A$88:A$100,Amortization!B$88:B$100)))</f>
      </c>
      <c r="D101" s="63">
        <f t="shared" si="12"/>
      </c>
      <c r="E101" s="19">
        <f t="shared" si="13"/>
      </c>
      <c r="F101" s="19">
        <f t="shared" si="14"/>
      </c>
      <c r="G101" s="19">
        <f t="shared" si="15"/>
      </c>
      <c r="H101" s="19">
        <f t="shared" si="16"/>
      </c>
      <c r="I101" s="19">
        <f t="shared" si="17"/>
      </c>
      <c r="J101" s="19">
        <f t="shared" si="9"/>
      </c>
    </row>
    <row r="102" spans="1:10" ht="12.75">
      <c r="A102" s="11">
        <f t="shared" si="10"/>
      </c>
      <c r="B102" s="95">
        <f t="shared" si="11"/>
      </c>
      <c r="C102" s="26">
        <f>IF(ISERROR(LOOKUP(B102,Amortization!A$88:A$100,Amortization!B$88:B$100)),"",(LOOKUP(B102,Amortization!A$88:A$100,Amortization!B$88:B$100)))</f>
      </c>
      <c r="D102" s="63">
        <f t="shared" si="12"/>
      </c>
      <c r="E102" s="19">
        <f t="shared" si="13"/>
      </c>
      <c r="F102" s="19">
        <f t="shared" si="14"/>
      </c>
      <c r="G102" s="19">
        <f t="shared" si="15"/>
      </c>
      <c r="H102" s="19">
        <f t="shared" si="16"/>
      </c>
      <c r="I102" s="19">
        <f t="shared" si="17"/>
      </c>
      <c r="J102" s="19">
        <f t="shared" si="9"/>
      </c>
    </row>
    <row r="103" spans="1:10" ht="12.75">
      <c r="A103" s="11">
        <f t="shared" si="10"/>
      </c>
      <c r="B103" s="95">
        <f t="shared" si="11"/>
      </c>
      <c r="C103" s="26">
        <f>IF(ISERROR(LOOKUP(B103,Amortization!A$88:A$100,Amortization!B$88:B$100)),"",(LOOKUP(B103,Amortization!A$88:A$100,Amortization!B$88:B$100)))</f>
      </c>
      <c r="D103" s="63">
        <f t="shared" si="12"/>
      </c>
      <c r="E103" s="19">
        <f t="shared" si="13"/>
      </c>
      <c r="F103" s="19">
        <f t="shared" si="14"/>
      </c>
      <c r="G103" s="19">
        <f t="shared" si="15"/>
      </c>
      <c r="H103" s="19">
        <f t="shared" si="16"/>
      </c>
      <c r="I103" s="19">
        <f t="shared" si="17"/>
      </c>
      <c r="J103" s="19">
        <f t="shared" si="9"/>
      </c>
    </row>
    <row r="104" spans="1:10" ht="12.75">
      <c r="A104" s="11">
        <f t="shared" si="10"/>
      </c>
      <c r="B104" s="95">
        <f t="shared" si="11"/>
      </c>
      <c r="C104" s="26">
        <f>IF(ISERROR(LOOKUP(B104,Amortization!A$88:A$100,Amortization!B$88:B$100)),"",(LOOKUP(B104,Amortization!A$88:A$100,Amortization!B$88:B$100)))</f>
      </c>
      <c r="D104" s="63">
        <f t="shared" si="12"/>
      </c>
      <c r="E104" s="19">
        <f t="shared" si="13"/>
      </c>
      <c r="F104" s="19">
        <f t="shared" si="14"/>
      </c>
      <c r="G104" s="19">
        <f t="shared" si="15"/>
      </c>
      <c r="H104" s="19">
        <f t="shared" si="16"/>
      </c>
      <c r="I104" s="19">
        <f t="shared" si="17"/>
      </c>
      <c r="J104" s="19">
        <f t="shared" si="9"/>
      </c>
    </row>
    <row r="105" spans="1:10" ht="12.75">
      <c r="A105" s="11">
        <f t="shared" si="10"/>
      </c>
      <c r="B105" s="95">
        <f t="shared" si="11"/>
      </c>
      <c r="C105" s="26">
        <f>IF(ISERROR(LOOKUP(B105,Amortization!A$88:A$100,Amortization!B$88:B$100)),"",(LOOKUP(B105,Amortization!A$88:A$100,Amortization!B$88:B$100)))</f>
      </c>
      <c r="D105" s="63">
        <f t="shared" si="12"/>
      </c>
      <c r="E105" s="19">
        <f t="shared" si="13"/>
      </c>
      <c r="F105" s="19">
        <f t="shared" si="14"/>
      </c>
      <c r="G105" s="19">
        <f t="shared" si="15"/>
      </c>
      <c r="H105" s="19">
        <f t="shared" si="16"/>
      </c>
      <c r="I105" s="19">
        <f t="shared" si="17"/>
      </c>
      <c r="J105" s="19">
        <f t="shared" si="9"/>
      </c>
    </row>
    <row r="106" spans="1:10" ht="12.75">
      <c r="A106" s="11">
        <f t="shared" si="10"/>
      </c>
      <c r="B106" s="95">
        <f t="shared" si="11"/>
      </c>
      <c r="C106" s="26">
        <f>IF(ISERROR(LOOKUP(B106,Amortization!A$88:A$100,Amortization!B$88:B$100)),"",(LOOKUP(B106,Amortization!A$88:A$100,Amortization!B$88:B$100)))</f>
      </c>
      <c r="D106" s="63">
        <f t="shared" si="12"/>
      </c>
      <c r="E106" s="19">
        <f t="shared" si="13"/>
      </c>
      <c r="F106" s="19">
        <f t="shared" si="14"/>
      </c>
      <c r="G106" s="19">
        <f t="shared" si="15"/>
      </c>
      <c r="H106" s="19">
        <f t="shared" si="16"/>
      </c>
      <c r="I106" s="19">
        <f t="shared" si="17"/>
      </c>
      <c r="J106" s="19">
        <f t="shared" si="9"/>
      </c>
    </row>
    <row r="107" spans="1:10" ht="12.75">
      <c r="A107" s="11">
        <f t="shared" si="10"/>
      </c>
      <c r="B107" s="95">
        <f t="shared" si="11"/>
      </c>
      <c r="C107" s="26">
        <f>IF(ISERROR(LOOKUP(B107,Amortization!A$88:A$100,Amortization!B$88:B$100)),"",(LOOKUP(B107,Amortization!A$88:A$100,Amortization!B$88:B$100)))</f>
      </c>
      <c r="D107" s="63">
        <f t="shared" si="12"/>
      </c>
      <c r="E107" s="19">
        <f t="shared" si="13"/>
      </c>
      <c r="F107" s="19">
        <f t="shared" si="14"/>
      </c>
      <c r="G107" s="19">
        <f t="shared" si="15"/>
      </c>
      <c r="H107" s="19">
        <f t="shared" si="16"/>
      </c>
      <c r="I107" s="19">
        <f t="shared" si="17"/>
      </c>
      <c r="J107" s="19">
        <f t="shared" si="9"/>
      </c>
    </row>
    <row r="108" spans="1:10" ht="12.75">
      <c r="A108" s="11">
        <f t="shared" si="10"/>
      </c>
      <c r="B108" s="95">
        <f t="shared" si="11"/>
      </c>
      <c r="C108" s="26">
        <f>IF(ISERROR(LOOKUP(B108,Amortization!A$88:A$100,Amortization!B$88:B$100)),"",(LOOKUP(B108,Amortization!A$88:A$100,Amortization!B$88:B$100)))</f>
      </c>
      <c r="D108" s="63">
        <f t="shared" si="12"/>
      </c>
      <c r="E108" s="19">
        <f t="shared" si="13"/>
      </c>
      <c r="F108" s="19">
        <f t="shared" si="14"/>
      </c>
      <c r="G108" s="19">
        <f t="shared" si="15"/>
      </c>
      <c r="H108" s="19">
        <f t="shared" si="16"/>
      </c>
      <c r="I108" s="19">
        <f t="shared" si="17"/>
      </c>
      <c r="J108" s="19">
        <f t="shared" si="9"/>
      </c>
    </row>
    <row r="109" spans="1:10" ht="12.75">
      <c r="A109" s="11">
        <f t="shared" si="10"/>
      </c>
      <c r="B109" s="95">
        <f t="shared" si="11"/>
      </c>
      <c r="C109" s="26">
        <f>IF(ISERROR(LOOKUP(B109,Amortization!A$88:A$100,Amortization!B$88:B$100)),"",(LOOKUP(B109,Amortization!A$88:A$100,Amortization!B$88:B$100)))</f>
      </c>
      <c r="D109" s="63">
        <f t="shared" si="12"/>
      </c>
      <c r="E109" s="19">
        <f t="shared" si="13"/>
      </c>
      <c r="F109" s="19">
        <f t="shared" si="14"/>
      </c>
      <c r="G109" s="19">
        <f t="shared" si="15"/>
      </c>
      <c r="H109" s="19">
        <f t="shared" si="16"/>
      </c>
      <c r="I109" s="19">
        <f t="shared" si="17"/>
      </c>
      <c r="J109" s="19">
        <f t="shared" si="9"/>
      </c>
    </row>
    <row r="110" spans="1:10" s="24" customFormat="1" ht="12.75" customHeight="1">
      <c r="A110" s="100" t="s">
        <v>149</v>
      </c>
      <c r="B110" s="97"/>
      <c r="C110" s="98"/>
      <c r="D110" s="99"/>
      <c r="E110" s="103"/>
      <c r="F110" s="103"/>
      <c r="G110" s="103"/>
      <c r="H110" s="103"/>
      <c r="I110" s="103"/>
      <c r="J110" s="103"/>
    </row>
    <row r="111" spans="1:10" ht="12.75">
      <c r="A111" s="11">
        <f>IF(J109="","",IF(J109="END","",A109+1))</f>
      </c>
      <c r="B111" s="95">
        <f>IF(J109="","",IF(B109&lt;12,B109+1,1))</f>
      </c>
      <c r="C111" s="26">
        <f>IF(ISERROR(LOOKUP(B111,Amortization!A$88:A$100,Amortization!B$88:B$100)),"",(LOOKUP(B111,Amortization!A$88:A$100,Amortization!B$88:B$100)))</f>
      </c>
      <c r="D111" s="63">
        <f>IF(J109="","",IF(B111&gt;1,D109,D109+1))</f>
      </c>
      <c r="E111" s="19">
        <f>IF(J109&lt;&gt;"",I109,"")</f>
      </c>
      <c r="F111" s="19">
        <f t="shared" si="14"/>
      </c>
      <c r="G111" s="19">
        <f t="shared" si="15"/>
      </c>
      <c r="H111" s="19">
        <f>IF(J109="","",$B$4)</f>
      </c>
      <c r="I111" s="19">
        <f t="shared" si="17"/>
      </c>
      <c r="J111" s="19">
        <f t="shared" si="9"/>
      </c>
    </row>
    <row r="112" spans="1:10" ht="12.75">
      <c r="A112" s="11">
        <f t="shared" si="10"/>
      </c>
      <c r="B112" s="95">
        <f t="shared" si="11"/>
      </c>
      <c r="C112" s="26">
        <f>IF(ISERROR(LOOKUP(B112,Amortization!A$88:A$100,Amortization!B$88:B$100)),"",(LOOKUP(B112,Amortization!A$88:A$100,Amortization!B$88:B$100)))</f>
      </c>
      <c r="D112" s="63">
        <f t="shared" si="12"/>
      </c>
      <c r="E112" s="19">
        <f t="shared" si="13"/>
      </c>
      <c r="F112" s="19">
        <f t="shared" si="14"/>
      </c>
      <c r="G112" s="19">
        <f t="shared" si="15"/>
      </c>
      <c r="H112" s="19">
        <f t="shared" si="16"/>
      </c>
      <c r="I112" s="19">
        <f t="shared" si="17"/>
      </c>
      <c r="J112" s="19">
        <f t="shared" si="9"/>
      </c>
    </row>
    <row r="113" spans="1:10" ht="12.75">
      <c r="A113" s="11">
        <f t="shared" si="10"/>
      </c>
      <c r="B113" s="95">
        <f t="shared" si="11"/>
      </c>
      <c r="C113" s="26">
        <f>IF(ISERROR(LOOKUP(B113,Amortization!A$88:A$100,Amortization!B$88:B$100)),"",(LOOKUP(B113,Amortization!A$88:A$100,Amortization!B$88:B$100)))</f>
      </c>
      <c r="D113" s="63">
        <f t="shared" si="12"/>
      </c>
      <c r="E113" s="19">
        <f t="shared" si="13"/>
      </c>
      <c r="F113" s="19">
        <f t="shared" si="14"/>
      </c>
      <c r="G113" s="19">
        <f t="shared" si="15"/>
      </c>
      <c r="H113" s="19">
        <f t="shared" si="16"/>
      </c>
      <c r="I113" s="19">
        <f t="shared" si="17"/>
      </c>
      <c r="J113" s="19">
        <f t="shared" si="9"/>
      </c>
    </row>
    <row r="114" spans="1:10" ht="12.75">
      <c r="A114" s="11">
        <f t="shared" si="10"/>
      </c>
      <c r="B114" s="95">
        <f t="shared" si="11"/>
      </c>
      <c r="C114" s="26">
        <f>IF(ISERROR(LOOKUP(B114,Amortization!A$88:A$100,Amortization!B$88:B$100)),"",(LOOKUP(B114,Amortization!A$88:A$100,Amortization!B$88:B$100)))</f>
      </c>
      <c r="D114" s="63">
        <f t="shared" si="12"/>
      </c>
      <c r="E114" s="19">
        <f t="shared" si="13"/>
      </c>
      <c r="F114" s="19">
        <f t="shared" si="14"/>
      </c>
      <c r="G114" s="19">
        <f t="shared" si="15"/>
      </c>
      <c r="H114" s="19">
        <f t="shared" si="16"/>
      </c>
      <c r="I114" s="19">
        <f t="shared" si="17"/>
      </c>
      <c r="J114" s="19">
        <f t="shared" si="9"/>
      </c>
    </row>
    <row r="115" spans="1:10" ht="12.75">
      <c r="A115" s="11">
        <f t="shared" si="10"/>
      </c>
      <c r="B115" s="95">
        <f t="shared" si="11"/>
      </c>
      <c r="C115" s="26">
        <f>IF(ISERROR(LOOKUP(B115,Amortization!A$88:A$100,Amortization!B$88:B$100)),"",(LOOKUP(B115,Amortization!A$88:A$100,Amortization!B$88:B$100)))</f>
      </c>
      <c r="D115" s="63">
        <f t="shared" si="12"/>
      </c>
      <c r="E115" s="19">
        <f t="shared" si="13"/>
      </c>
      <c r="F115" s="19">
        <f t="shared" si="14"/>
      </c>
      <c r="G115" s="19">
        <f t="shared" si="15"/>
      </c>
      <c r="H115" s="19">
        <f t="shared" si="16"/>
      </c>
      <c r="I115" s="19">
        <f t="shared" si="17"/>
      </c>
      <c r="J115" s="19">
        <f t="shared" si="9"/>
      </c>
    </row>
    <row r="116" spans="1:10" ht="12.75">
      <c r="A116" s="11">
        <f t="shared" si="10"/>
      </c>
      <c r="B116" s="95">
        <f t="shared" si="11"/>
      </c>
      <c r="C116" s="26">
        <f>IF(ISERROR(LOOKUP(B116,Amortization!A$88:A$100,Amortization!B$88:B$100)),"",(LOOKUP(B116,Amortization!A$88:A$100,Amortization!B$88:B$100)))</f>
      </c>
      <c r="D116" s="63">
        <f t="shared" si="12"/>
      </c>
      <c r="E116" s="19">
        <f t="shared" si="13"/>
      </c>
      <c r="F116" s="19">
        <f t="shared" si="14"/>
      </c>
      <c r="G116" s="19">
        <f t="shared" si="15"/>
      </c>
      <c r="H116" s="19">
        <f t="shared" si="16"/>
      </c>
      <c r="I116" s="19">
        <f t="shared" si="17"/>
      </c>
      <c r="J116" s="19">
        <f t="shared" si="9"/>
      </c>
    </row>
    <row r="117" spans="1:10" ht="12.75">
      <c r="A117" s="11">
        <f t="shared" si="10"/>
      </c>
      <c r="B117" s="95">
        <f t="shared" si="11"/>
      </c>
      <c r="C117" s="26">
        <f>IF(ISERROR(LOOKUP(B117,Amortization!A$88:A$100,Amortization!B$88:B$100)),"",(LOOKUP(B117,Amortization!A$88:A$100,Amortization!B$88:B$100)))</f>
      </c>
      <c r="D117" s="63">
        <f t="shared" si="12"/>
      </c>
      <c r="E117" s="19">
        <f t="shared" si="13"/>
      </c>
      <c r="F117" s="19">
        <f t="shared" si="14"/>
      </c>
      <c r="G117" s="19">
        <f t="shared" si="15"/>
      </c>
      <c r="H117" s="19">
        <f t="shared" si="16"/>
      </c>
      <c r="I117" s="19">
        <f t="shared" si="17"/>
      </c>
      <c r="J117" s="19">
        <f t="shared" si="9"/>
      </c>
    </row>
    <row r="118" spans="1:10" ht="12.75">
      <c r="A118" s="11">
        <f t="shared" si="10"/>
      </c>
      <c r="B118" s="95">
        <f t="shared" si="11"/>
      </c>
      <c r="C118" s="26">
        <f>IF(ISERROR(LOOKUP(B118,Amortization!A$88:A$100,Amortization!B$88:B$100)),"",(LOOKUP(B118,Amortization!A$88:A$100,Amortization!B$88:B$100)))</f>
      </c>
      <c r="D118" s="63">
        <f t="shared" si="12"/>
      </c>
      <c r="E118" s="19">
        <f t="shared" si="13"/>
      </c>
      <c r="F118" s="19">
        <f t="shared" si="14"/>
      </c>
      <c r="G118" s="19">
        <f t="shared" si="15"/>
      </c>
      <c r="H118" s="19">
        <f t="shared" si="16"/>
      </c>
      <c r="I118" s="19">
        <f t="shared" si="17"/>
      </c>
      <c r="J118" s="19">
        <f t="shared" si="9"/>
      </c>
    </row>
    <row r="119" spans="1:10" ht="12.75">
      <c r="A119" s="11">
        <f t="shared" si="10"/>
      </c>
      <c r="B119" s="95">
        <f t="shared" si="11"/>
      </c>
      <c r="C119" s="26">
        <f>IF(ISERROR(LOOKUP(B119,Amortization!A$88:A$100,Amortization!B$88:B$100)),"",(LOOKUP(B119,Amortization!A$88:A$100,Amortization!B$88:B$100)))</f>
      </c>
      <c r="D119" s="63">
        <f t="shared" si="12"/>
      </c>
      <c r="E119" s="19">
        <f t="shared" si="13"/>
      </c>
      <c r="F119" s="19">
        <f t="shared" si="14"/>
      </c>
      <c r="G119" s="19">
        <f t="shared" si="15"/>
      </c>
      <c r="H119" s="19">
        <f t="shared" si="16"/>
      </c>
      <c r="I119" s="19">
        <f t="shared" si="17"/>
      </c>
      <c r="J119" s="19">
        <f t="shared" si="9"/>
      </c>
    </row>
    <row r="120" spans="1:10" ht="12.75">
      <c r="A120" s="11">
        <f t="shared" si="10"/>
      </c>
      <c r="B120" s="95">
        <f t="shared" si="11"/>
      </c>
      <c r="C120" s="26">
        <f>IF(ISERROR(LOOKUP(B120,Amortization!A$88:A$100,Amortization!B$88:B$100)),"",(LOOKUP(B120,Amortization!A$88:A$100,Amortization!B$88:B$100)))</f>
      </c>
      <c r="D120" s="63">
        <f t="shared" si="12"/>
      </c>
      <c r="E120" s="19">
        <f t="shared" si="13"/>
      </c>
      <c r="F120" s="19">
        <f t="shared" si="14"/>
      </c>
      <c r="G120" s="19">
        <f t="shared" si="15"/>
      </c>
      <c r="H120" s="19">
        <f t="shared" si="16"/>
      </c>
      <c r="I120" s="19">
        <f t="shared" si="17"/>
      </c>
      <c r="J120" s="19">
        <f t="shared" si="9"/>
      </c>
    </row>
    <row r="121" spans="1:10" ht="12.75">
      <c r="A121" s="11">
        <f t="shared" si="10"/>
      </c>
      <c r="B121" s="95">
        <f t="shared" si="11"/>
      </c>
      <c r="C121" s="26">
        <f>IF(ISERROR(LOOKUP(B121,Amortization!A$88:A$100,Amortization!B$88:B$100)),"",(LOOKUP(B121,Amortization!A$88:A$100,Amortization!B$88:B$100)))</f>
      </c>
      <c r="D121" s="63">
        <f t="shared" si="12"/>
      </c>
      <c r="E121" s="19">
        <f t="shared" si="13"/>
      </c>
      <c r="F121" s="19">
        <f t="shared" si="14"/>
      </c>
      <c r="G121" s="19">
        <f t="shared" si="15"/>
      </c>
      <c r="H121" s="19">
        <f t="shared" si="16"/>
      </c>
      <c r="I121" s="19">
        <f t="shared" si="17"/>
      </c>
      <c r="J121" s="19">
        <f t="shared" si="9"/>
      </c>
    </row>
    <row r="122" spans="1:10" ht="12.75">
      <c r="A122" s="11">
        <f t="shared" si="10"/>
      </c>
      <c r="B122" s="95">
        <f t="shared" si="11"/>
      </c>
      <c r="C122" s="26">
        <f>IF(ISERROR(LOOKUP(B122,Amortization!A$88:A$100,Amortization!B$88:B$100)),"",(LOOKUP(B122,Amortization!A$88:A$100,Amortization!B$88:B$100)))</f>
      </c>
      <c r="D122" s="63">
        <f t="shared" si="12"/>
      </c>
      <c r="E122" s="19">
        <f t="shared" si="13"/>
      </c>
      <c r="F122" s="19">
        <f t="shared" si="14"/>
      </c>
      <c r="G122" s="19">
        <f t="shared" si="15"/>
      </c>
      <c r="H122" s="19">
        <f t="shared" si="16"/>
      </c>
      <c r="I122" s="19">
        <f t="shared" si="17"/>
      </c>
      <c r="J122" s="19">
        <f t="shared" si="9"/>
      </c>
    </row>
    <row r="123" spans="1:10" s="24" customFormat="1" ht="12.75" customHeight="1">
      <c r="A123" s="100" t="s">
        <v>150</v>
      </c>
      <c r="B123" s="97"/>
      <c r="C123" s="98"/>
      <c r="D123" s="99"/>
      <c r="E123" s="103"/>
      <c r="F123" s="103"/>
      <c r="G123" s="103"/>
      <c r="H123" s="103"/>
      <c r="I123" s="103"/>
      <c r="J123" s="103"/>
    </row>
    <row r="124" spans="1:10" ht="12.75">
      <c r="A124" s="11">
        <f>IF(J122="","",IF(J122="END","",A122+1))</f>
      </c>
      <c r="B124" s="95">
        <f>IF(J122="","",IF(B122&lt;12,B122+1,1))</f>
      </c>
      <c r="C124" s="26">
        <f>IF(ISERROR(LOOKUP(B124,Amortization!A$88:A$100,Amortization!B$88:B$100)),"",(LOOKUP(B124,Amortization!A$88:A$100,Amortization!B$88:B$100)))</f>
      </c>
      <c r="D124" s="63">
        <f>IF(J122="","",IF(B124&gt;1,D122,D122+1))</f>
      </c>
      <c r="E124" s="19">
        <f>IF(J122&lt;&gt;"",I122,"")</f>
      </c>
      <c r="F124" s="19">
        <f t="shared" si="14"/>
      </c>
      <c r="G124" s="19">
        <f t="shared" si="15"/>
      </c>
      <c r="H124" s="19">
        <f>IF(J122="","",$B$4)</f>
      </c>
      <c r="I124" s="19">
        <f t="shared" si="17"/>
      </c>
      <c r="J124" s="19">
        <f t="shared" si="9"/>
      </c>
    </row>
    <row r="125" spans="1:10" ht="12.75">
      <c r="A125" s="11">
        <f t="shared" si="10"/>
      </c>
      <c r="B125" s="95">
        <f t="shared" si="11"/>
      </c>
      <c r="C125" s="26">
        <f>IF(ISERROR(LOOKUP(B125,Amortization!A$88:A$100,Amortization!B$88:B$100)),"",(LOOKUP(B125,Amortization!A$88:A$100,Amortization!B$88:B$100)))</f>
      </c>
      <c r="D125" s="63">
        <f t="shared" si="12"/>
      </c>
      <c r="E125" s="19">
        <f t="shared" si="13"/>
      </c>
      <c r="F125" s="19">
        <f t="shared" si="14"/>
      </c>
      <c r="G125" s="19">
        <f t="shared" si="15"/>
      </c>
      <c r="H125" s="19">
        <f t="shared" si="16"/>
      </c>
      <c r="I125" s="19">
        <f t="shared" si="17"/>
      </c>
      <c r="J125" s="19">
        <f t="shared" si="9"/>
      </c>
    </row>
    <row r="126" spans="1:10" ht="12.75">
      <c r="A126" s="11">
        <f t="shared" si="10"/>
      </c>
      <c r="B126" s="95">
        <f t="shared" si="11"/>
      </c>
      <c r="C126" s="26">
        <f>IF(ISERROR(LOOKUP(B126,Amortization!A$88:A$100,Amortization!B$88:B$100)),"",(LOOKUP(B126,Amortization!A$88:A$100,Amortization!B$88:B$100)))</f>
      </c>
      <c r="D126" s="63">
        <f t="shared" si="12"/>
      </c>
      <c r="E126" s="19">
        <f t="shared" si="13"/>
      </c>
      <c r="F126" s="19">
        <f t="shared" si="14"/>
      </c>
      <c r="G126" s="19">
        <f t="shared" si="15"/>
      </c>
      <c r="H126" s="19">
        <f t="shared" si="16"/>
      </c>
      <c r="I126" s="19">
        <f t="shared" si="17"/>
      </c>
      <c r="J126" s="19">
        <f t="shared" si="9"/>
      </c>
    </row>
    <row r="127" spans="1:10" ht="12.75">
      <c r="A127" s="11">
        <f t="shared" si="10"/>
      </c>
      <c r="B127" s="95">
        <f t="shared" si="11"/>
      </c>
      <c r="C127" s="26">
        <f>IF(ISERROR(LOOKUP(B127,Amortization!A$88:A$100,Amortization!B$88:B$100)),"",(LOOKUP(B127,Amortization!A$88:A$100,Amortization!B$88:B$100)))</f>
      </c>
      <c r="D127" s="63">
        <f t="shared" si="12"/>
      </c>
      <c r="E127" s="19">
        <f t="shared" si="13"/>
      </c>
      <c r="F127" s="19">
        <f t="shared" si="14"/>
      </c>
      <c r="G127" s="19">
        <f t="shared" si="15"/>
      </c>
      <c r="H127" s="19">
        <f t="shared" si="16"/>
      </c>
      <c r="I127" s="19">
        <f t="shared" si="17"/>
      </c>
      <c r="J127" s="19">
        <f t="shared" si="9"/>
      </c>
    </row>
    <row r="128" spans="1:10" ht="12.75">
      <c r="A128" s="11">
        <f t="shared" si="10"/>
      </c>
      <c r="B128" s="95">
        <f t="shared" si="11"/>
      </c>
      <c r="C128" s="26">
        <f>IF(ISERROR(LOOKUP(B128,Amortization!A$88:A$100,Amortization!B$88:B$100)),"",(LOOKUP(B128,Amortization!A$88:A$100,Amortization!B$88:B$100)))</f>
      </c>
      <c r="D128" s="63">
        <f t="shared" si="12"/>
      </c>
      <c r="E128" s="19">
        <f t="shared" si="13"/>
      </c>
      <c r="F128" s="19">
        <f t="shared" si="14"/>
      </c>
      <c r="G128" s="19">
        <f t="shared" si="15"/>
      </c>
      <c r="H128" s="19">
        <f t="shared" si="16"/>
      </c>
      <c r="I128" s="19">
        <f t="shared" si="17"/>
      </c>
      <c r="J128" s="19">
        <f t="shared" si="9"/>
      </c>
    </row>
    <row r="129" spans="1:10" ht="12.75">
      <c r="A129" s="11">
        <f t="shared" si="10"/>
      </c>
      <c r="B129" s="95">
        <f t="shared" si="11"/>
      </c>
      <c r="C129" s="26">
        <f>IF(ISERROR(LOOKUP(B129,Amortization!A$88:A$100,Amortization!B$88:B$100)),"",(LOOKUP(B129,Amortization!A$88:A$100,Amortization!B$88:B$100)))</f>
      </c>
      <c r="D129" s="63">
        <f t="shared" si="12"/>
      </c>
      <c r="E129" s="19">
        <f t="shared" si="13"/>
      </c>
      <c r="F129" s="19">
        <f t="shared" si="14"/>
      </c>
      <c r="G129" s="19">
        <f t="shared" si="15"/>
      </c>
      <c r="H129" s="19">
        <f t="shared" si="16"/>
      </c>
      <c r="I129" s="19">
        <f t="shared" si="17"/>
      </c>
      <c r="J129" s="19">
        <f t="shared" si="9"/>
      </c>
    </row>
    <row r="130" spans="1:10" ht="12.75">
      <c r="A130" s="11">
        <f t="shared" si="10"/>
      </c>
      <c r="B130" s="95">
        <f t="shared" si="11"/>
      </c>
      <c r="C130" s="26">
        <f>IF(ISERROR(LOOKUP(B130,Amortization!A$88:A$100,Amortization!B$88:B$100)),"",(LOOKUP(B130,Amortization!A$88:A$100,Amortization!B$88:B$100)))</f>
      </c>
      <c r="D130" s="63">
        <f t="shared" si="12"/>
      </c>
      <c r="E130" s="19">
        <f t="shared" si="13"/>
      </c>
      <c r="F130" s="19">
        <f t="shared" si="14"/>
      </c>
      <c r="G130" s="19">
        <f t="shared" si="15"/>
      </c>
      <c r="H130" s="19">
        <f t="shared" si="16"/>
      </c>
      <c r="I130" s="19">
        <f t="shared" si="17"/>
      </c>
      <c r="J130" s="19">
        <f t="shared" si="9"/>
      </c>
    </row>
    <row r="131" spans="1:10" ht="12.75">
      <c r="A131" s="11">
        <f t="shared" si="10"/>
      </c>
      <c r="B131" s="95">
        <f t="shared" si="11"/>
      </c>
      <c r="C131" s="26">
        <f>IF(ISERROR(LOOKUP(B131,Amortization!A$88:A$100,Amortization!B$88:B$100)),"",(LOOKUP(B131,Amortization!A$88:A$100,Amortization!B$88:B$100)))</f>
      </c>
      <c r="D131" s="63">
        <f t="shared" si="12"/>
      </c>
      <c r="E131" s="19">
        <f t="shared" si="13"/>
      </c>
      <c r="F131" s="19">
        <f t="shared" si="14"/>
      </c>
      <c r="G131" s="19">
        <f t="shared" si="15"/>
      </c>
      <c r="H131" s="19">
        <f t="shared" si="16"/>
      </c>
      <c r="I131" s="19">
        <f t="shared" si="17"/>
      </c>
      <c r="J131" s="19">
        <f t="shared" si="9"/>
      </c>
    </row>
    <row r="132" spans="1:10" ht="12.75">
      <c r="A132" s="11">
        <f t="shared" si="10"/>
      </c>
      <c r="B132" s="95">
        <f t="shared" si="11"/>
      </c>
      <c r="C132" s="26">
        <f>IF(ISERROR(LOOKUP(B132,Amortization!A$88:A$100,Amortization!B$88:B$100)),"",(LOOKUP(B132,Amortization!A$88:A$100,Amortization!B$88:B$100)))</f>
      </c>
      <c r="D132" s="63">
        <f t="shared" si="12"/>
      </c>
      <c r="E132" s="19">
        <f t="shared" si="13"/>
      </c>
      <c r="F132" s="19">
        <f t="shared" si="14"/>
      </c>
      <c r="G132" s="19">
        <f t="shared" si="15"/>
      </c>
      <c r="H132" s="19">
        <f t="shared" si="16"/>
      </c>
      <c r="I132" s="19">
        <f t="shared" si="17"/>
      </c>
      <c r="J132" s="19">
        <f t="shared" si="9"/>
      </c>
    </row>
    <row r="133" spans="1:10" ht="12.75">
      <c r="A133" s="11">
        <f t="shared" si="10"/>
      </c>
      <c r="B133" s="95">
        <f t="shared" si="11"/>
      </c>
      <c r="C133" s="26">
        <f>IF(ISERROR(LOOKUP(B133,Amortization!A$88:A$100,Amortization!B$88:B$100)),"",(LOOKUP(B133,Amortization!A$88:A$100,Amortization!B$88:B$100)))</f>
      </c>
      <c r="D133" s="63">
        <f t="shared" si="12"/>
      </c>
      <c r="E133" s="19">
        <f t="shared" si="13"/>
      </c>
      <c r="F133" s="19">
        <f t="shared" si="14"/>
      </c>
      <c r="G133" s="19">
        <f t="shared" si="15"/>
      </c>
      <c r="H133" s="19">
        <f t="shared" si="16"/>
      </c>
      <c r="I133" s="19">
        <f t="shared" si="17"/>
      </c>
      <c r="J133" s="19">
        <f t="shared" si="9"/>
      </c>
    </row>
    <row r="134" spans="1:10" ht="12.75">
      <c r="A134" s="11">
        <f t="shared" si="10"/>
      </c>
      <c r="B134" s="95">
        <f t="shared" si="11"/>
      </c>
      <c r="C134" s="26">
        <f>IF(ISERROR(LOOKUP(B134,Amortization!A$88:A$100,Amortization!B$88:B$100)),"",(LOOKUP(B134,Amortization!A$88:A$100,Amortization!B$88:B$100)))</f>
      </c>
      <c r="D134" s="63">
        <f t="shared" si="12"/>
      </c>
      <c r="E134" s="19">
        <f t="shared" si="13"/>
      </c>
      <c r="F134" s="19">
        <f t="shared" si="14"/>
      </c>
      <c r="G134" s="19">
        <f t="shared" si="15"/>
      </c>
      <c r="H134" s="19">
        <f t="shared" si="16"/>
      </c>
      <c r="I134" s="19">
        <f t="shared" si="17"/>
      </c>
      <c r="J134" s="19">
        <f t="shared" si="9"/>
      </c>
    </row>
    <row r="135" spans="1:10" ht="12.75">
      <c r="A135" s="11">
        <f t="shared" si="10"/>
      </c>
      <c r="B135" s="95">
        <f t="shared" si="11"/>
      </c>
      <c r="C135" s="26">
        <f>IF(ISERROR(LOOKUP(B135,Amortization!A$88:A$100,Amortization!B$88:B$100)),"",(LOOKUP(B135,Amortization!A$88:A$100,Amortization!B$88:B$100)))</f>
      </c>
      <c r="D135" s="63">
        <f t="shared" si="12"/>
      </c>
      <c r="E135" s="19">
        <f t="shared" si="13"/>
      </c>
      <c r="F135" s="19">
        <f t="shared" si="14"/>
      </c>
      <c r="G135" s="19">
        <f t="shared" si="15"/>
      </c>
      <c r="H135" s="19">
        <f t="shared" si="16"/>
      </c>
      <c r="I135" s="19">
        <f t="shared" si="17"/>
      </c>
      <c r="J135" s="19">
        <f t="shared" si="9"/>
      </c>
    </row>
    <row r="136" spans="1:10" s="24" customFormat="1" ht="12.75" customHeight="1">
      <c r="A136" s="100" t="s">
        <v>151</v>
      </c>
      <c r="B136" s="97"/>
      <c r="C136" s="98"/>
      <c r="D136" s="99"/>
      <c r="E136" s="103"/>
      <c r="F136" s="103"/>
      <c r="G136" s="103"/>
      <c r="H136" s="103"/>
      <c r="I136" s="103"/>
      <c r="J136" s="103"/>
    </row>
    <row r="137" spans="1:10" ht="12.75">
      <c r="A137" s="11">
        <f>IF(J135="","",IF(J135="END","",A135+1))</f>
      </c>
      <c r="B137" s="95">
        <f>IF(J135="","",IF(B135&lt;12,B135+1,1))</f>
      </c>
      <c r="C137" s="26">
        <f>IF(ISERROR(LOOKUP(B137,Amortization!A$88:A$100,Amortization!B$88:B$100)),"",(LOOKUP(B137,Amortization!A$88:A$100,Amortization!B$88:B$100)))</f>
      </c>
      <c r="D137" s="63">
        <f>IF(J135="","",IF(B137&gt;1,D135,D135+1))</f>
      </c>
      <c r="E137" s="19">
        <f>IF(J135&lt;&gt;"",I135,"")</f>
      </c>
      <c r="F137" s="19">
        <f t="shared" si="14"/>
      </c>
      <c r="G137" s="19">
        <f t="shared" si="15"/>
      </c>
      <c r="H137" s="19">
        <f>IF(J135="","",$B$4)</f>
      </c>
      <c r="I137" s="19">
        <f t="shared" si="17"/>
      </c>
      <c r="J137" s="19">
        <f t="shared" si="9"/>
      </c>
    </row>
    <row r="138" spans="1:10" ht="12.75">
      <c r="A138" s="11">
        <f t="shared" si="10"/>
      </c>
      <c r="B138" s="95">
        <f t="shared" si="11"/>
      </c>
      <c r="C138" s="26">
        <f>IF(ISERROR(LOOKUP(B138,Amortization!A$88:A$100,Amortization!B$88:B$100)),"",(LOOKUP(B138,Amortization!A$88:A$100,Amortization!B$88:B$100)))</f>
      </c>
      <c r="D138" s="63">
        <f t="shared" si="12"/>
      </c>
      <c r="E138" s="19">
        <f t="shared" si="13"/>
      </c>
      <c r="F138" s="19">
        <f t="shared" si="14"/>
      </c>
      <c r="G138" s="19">
        <f t="shared" si="15"/>
      </c>
      <c r="H138" s="19">
        <f t="shared" si="16"/>
      </c>
      <c r="I138" s="19">
        <f t="shared" si="17"/>
      </c>
      <c r="J138" s="19">
        <f t="shared" si="9"/>
      </c>
    </row>
    <row r="139" spans="1:10" ht="12.75">
      <c r="A139" s="11">
        <f t="shared" si="10"/>
      </c>
      <c r="B139" s="95">
        <f t="shared" si="11"/>
      </c>
      <c r="C139" s="26">
        <f>IF(ISERROR(LOOKUP(B139,Amortization!A$88:A$100,Amortization!B$88:B$100)),"",(LOOKUP(B139,Amortization!A$88:A$100,Amortization!B$88:B$100)))</f>
      </c>
      <c r="D139" s="63">
        <f t="shared" si="12"/>
      </c>
      <c r="E139" s="19">
        <f t="shared" si="13"/>
      </c>
      <c r="F139" s="19">
        <f t="shared" si="14"/>
      </c>
      <c r="G139" s="19">
        <f t="shared" si="15"/>
      </c>
      <c r="H139" s="19">
        <f t="shared" si="16"/>
      </c>
      <c r="I139" s="19">
        <f t="shared" si="17"/>
      </c>
      <c r="J139" s="19">
        <f t="shared" si="9"/>
      </c>
    </row>
    <row r="140" spans="1:10" ht="12.75">
      <c r="A140" s="11">
        <f t="shared" si="10"/>
      </c>
      <c r="B140" s="95">
        <f t="shared" si="11"/>
      </c>
      <c r="C140" s="26">
        <f>IF(ISERROR(LOOKUP(B140,Amortization!A$88:A$100,Amortization!B$88:B$100)),"",(LOOKUP(B140,Amortization!A$88:A$100,Amortization!B$88:B$100)))</f>
      </c>
      <c r="D140" s="63">
        <f t="shared" si="12"/>
      </c>
      <c r="E140" s="19">
        <f t="shared" si="13"/>
      </c>
      <c r="F140" s="19">
        <f t="shared" si="14"/>
      </c>
      <c r="G140" s="19">
        <f t="shared" si="15"/>
      </c>
      <c r="H140" s="19">
        <f t="shared" si="16"/>
      </c>
      <c r="I140" s="19">
        <f t="shared" si="17"/>
      </c>
      <c r="J140" s="19">
        <f t="shared" si="9"/>
      </c>
    </row>
    <row r="141" spans="1:10" ht="12.75">
      <c r="A141" s="11">
        <f t="shared" si="10"/>
      </c>
      <c r="B141" s="95">
        <f t="shared" si="11"/>
      </c>
      <c r="C141" s="26">
        <f>IF(ISERROR(LOOKUP(B141,Amortization!A$88:A$100,Amortization!B$88:B$100)),"",(LOOKUP(B141,Amortization!A$88:A$100,Amortization!B$88:B$100)))</f>
      </c>
      <c r="D141" s="63">
        <f t="shared" si="12"/>
      </c>
      <c r="E141" s="19">
        <f t="shared" si="13"/>
      </c>
      <c r="F141" s="19">
        <f t="shared" si="14"/>
      </c>
      <c r="G141" s="19">
        <f t="shared" si="15"/>
      </c>
      <c r="H141" s="19">
        <f t="shared" si="16"/>
      </c>
      <c r="I141" s="19">
        <f t="shared" si="17"/>
      </c>
      <c r="J141" s="19">
        <f t="shared" si="9"/>
      </c>
    </row>
    <row r="142" spans="1:10" ht="12.75">
      <c r="A142" s="11">
        <f t="shared" si="10"/>
      </c>
      <c r="B142" s="95">
        <f t="shared" si="11"/>
      </c>
      <c r="C142" s="26">
        <f>IF(ISERROR(LOOKUP(B142,Amortization!A$88:A$100,Amortization!B$88:B$100)),"",(LOOKUP(B142,Amortization!A$88:A$100,Amortization!B$88:B$100)))</f>
      </c>
      <c r="D142" s="63">
        <f t="shared" si="12"/>
      </c>
      <c r="E142" s="19">
        <f t="shared" si="13"/>
      </c>
      <c r="F142" s="19">
        <f t="shared" si="14"/>
      </c>
      <c r="G142" s="19">
        <f t="shared" si="15"/>
      </c>
      <c r="H142" s="19">
        <f t="shared" si="16"/>
      </c>
      <c r="I142" s="19">
        <f t="shared" si="17"/>
      </c>
      <c r="J142" s="19">
        <f t="shared" si="9"/>
      </c>
    </row>
    <row r="143" spans="1:10" ht="12.75">
      <c r="A143" s="11">
        <f t="shared" si="10"/>
      </c>
      <c r="B143" s="95">
        <f t="shared" si="11"/>
      </c>
      <c r="C143" s="26">
        <f>IF(ISERROR(LOOKUP(B143,Amortization!A$88:A$100,Amortization!B$88:B$100)),"",(LOOKUP(B143,Amortization!A$88:A$100,Amortization!B$88:B$100)))</f>
      </c>
      <c r="D143" s="63">
        <f t="shared" si="12"/>
      </c>
      <c r="E143" s="19">
        <f t="shared" si="13"/>
      </c>
      <c r="F143" s="19">
        <f t="shared" si="14"/>
      </c>
      <c r="G143" s="19">
        <f t="shared" si="15"/>
      </c>
      <c r="H143" s="19">
        <f t="shared" si="16"/>
      </c>
      <c r="I143" s="19">
        <f t="shared" si="17"/>
      </c>
      <c r="J143" s="19">
        <f t="shared" si="9"/>
      </c>
    </row>
    <row r="144" spans="1:10" ht="12.75">
      <c r="A144" s="11">
        <f t="shared" si="10"/>
      </c>
      <c r="B144" s="95">
        <f t="shared" si="11"/>
      </c>
      <c r="C144" s="26">
        <f>IF(ISERROR(LOOKUP(B144,Amortization!A$88:A$100,Amortization!B$88:B$100)),"",(LOOKUP(B144,Amortization!A$88:A$100,Amortization!B$88:B$100)))</f>
      </c>
      <c r="D144" s="63">
        <f t="shared" si="12"/>
      </c>
      <c r="E144" s="19">
        <f t="shared" si="13"/>
      </c>
      <c r="F144" s="19">
        <f t="shared" si="14"/>
      </c>
      <c r="G144" s="19">
        <f t="shared" si="15"/>
      </c>
      <c r="H144" s="19">
        <f t="shared" si="16"/>
      </c>
      <c r="I144" s="19">
        <f t="shared" si="17"/>
      </c>
      <c r="J144" s="19">
        <f t="shared" si="9"/>
      </c>
    </row>
    <row r="145" spans="1:10" ht="12.75">
      <c r="A145" s="11">
        <f t="shared" si="10"/>
      </c>
      <c r="B145" s="95">
        <f t="shared" si="11"/>
      </c>
      <c r="C145" s="26">
        <f>IF(ISERROR(LOOKUP(B145,Amortization!A$88:A$100,Amortization!B$88:B$100)),"",(LOOKUP(B145,Amortization!A$88:A$100,Amortization!B$88:B$100)))</f>
      </c>
      <c r="D145" s="63">
        <f t="shared" si="12"/>
      </c>
      <c r="E145" s="19">
        <f t="shared" si="13"/>
      </c>
      <c r="F145" s="19">
        <f t="shared" si="14"/>
      </c>
      <c r="G145" s="19">
        <f t="shared" si="15"/>
      </c>
      <c r="H145" s="19">
        <f t="shared" si="16"/>
      </c>
      <c r="I145" s="19">
        <f t="shared" si="17"/>
      </c>
      <c r="J145" s="19">
        <f t="shared" si="9"/>
      </c>
    </row>
    <row r="146" spans="1:10" ht="12.75">
      <c r="A146" s="11">
        <f t="shared" si="10"/>
      </c>
      <c r="B146" s="95">
        <f t="shared" si="11"/>
      </c>
      <c r="C146" s="26">
        <f>IF(ISERROR(LOOKUP(B146,Amortization!A$88:A$100,Amortization!B$88:B$100)),"",(LOOKUP(B146,Amortization!A$88:A$100,Amortization!B$88:B$100)))</f>
      </c>
      <c r="D146" s="63">
        <f t="shared" si="12"/>
      </c>
      <c r="E146" s="19">
        <f t="shared" si="13"/>
      </c>
      <c r="F146" s="19">
        <f t="shared" si="14"/>
      </c>
      <c r="G146" s="19">
        <f t="shared" si="15"/>
      </c>
      <c r="H146" s="19">
        <f t="shared" si="16"/>
      </c>
      <c r="I146" s="19">
        <f t="shared" si="17"/>
      </c>
      <c r="J146" s="19">
        <f aca="true" t="shared" si="18" ref="J146:J215">IF(I146&gt;=0.01,I146,"")</f>
      </c>
    </row>
    <row r="147" spans="1:10" ht="12.75">
      <c r="A147" s="11">
        <f aca="true" t="shared" si="19" ref="A147:A216">IF(J146="","",IF(J146="END","",A146+1))</f>
      </c>
      <c r="B147" s="95">
        <f aca="true" t="shared" si="20" ref="B147:B216">IF(J146="","",IF(B146&lt;12,B146+1,1))</f>
      </c>
      <c r="C147" s="26">
        <f>IF(ISERROR(LOOKUP(B147,Amortization!A$88:A$100,Amortization!B$88:B$100)),"",(LOOKUP(B147,Amortization!A$88:A$100,Amortization!B$88:B$100)))</f>
      </c>
      <c r="D147" s="63">
        <f aca="true" t="shared" si="21" ref="D147:D216">IF(J146="","",IF(B147&gt;1,D146,D146+1))</f>
      </c>
      <c r="E147" s="19">
        <f aca="true" t="shared" si="22" ref="E147:E216">IF(J146&lt;&gt;"",I146,"")</f>
      </c>
      <c r="F147" s="19">
        <f aca="true" t="shared" si="23" ref="F147:F216">IF(ISERROR(E147-I147),"",E147-I147)</f>
      </c>
      <c r="G147" s="19">
        <f aca="true" t="shared" si="24" ref="G147:G216">IF(ISERROR(E147*($B$2/12)),"",E147*($B$2/12))</f>
      </c>
      <c r="H147" s="19">
        <f aca="true" t="shared" si="25" ref="H147:H216">IF(J146="","",$B$4)</f>
      </c>
      <c r="I147" s="19">
        <f aca="true" t="shared" si="26" ref="I147:I216">IF(ISERROR(E147+G147+H147&gt;0.01),"",(E147+G147+H147))</f>
      </c>
      <c r="J147" s="19">
        <f t="shared" si="18"/>
      </c>
    </row>
    <row r="148" spans="1:10" ht="12.75">
      <c r="A148" s="11">
        <f t="shared" si="19"/>
      </c>
      <c r="B148" s="95">
        <f t="shared" si="20"/>
      </c>
      <c r="C148" s="26">
        <f>IF(ISERROR(LOOKUP(B148,Amortization!A$88:A$100,Amortization!B$88:B$100)),"",(LOOKUP(B148,Amortization!A$88:A$100,Amortization!B$88:B$100)))</f>
      </c>
      <c r="D148" s="63">
        <f t="shared" si="21"/>
      </c>
      <c r="E148" s="19">
        <f t="shared" si="22"/>
      </c>
      <c r="F148" s="19">
        <f t="shared" si="23"/>
      </c>
      <c r="G148" s="19">
        <f t="shared" si="24"/>
      </c>
      <c r="H148" s="19">
        <f t="shared" si="25"/>
      </c>
      <c r="I148" s="19">
        <f t="shared" si="26"/>
      </c>
      <c r="J148" s="19">
        <f t="shared" si="18"/>
      </c>
    </row>
    <row r="149" spans="1:10" s="24" customFormat="1" ht="12.75" customHeight="1">
      <c r="A149" s="100" t="s">
        <v>152</v>
      </c>
      <c r="B149" s="97"/>
      <c r="C149" s="98"/>
      <c r="D149" s="99"/>
      <c r="E149" s="103"/>
      <c r="F149" s="103"/>
      <c r="G149" s="103"/>
      <c r="H149" s="103"/>
      <c r="I149" s="103"/>
      <c r="J149" s="103"/>
    </row>
    <row r="150" spans="1:10" ht="12.75">
      <c r="A150" s="11">
        <f>IF(J148="","",IF(J148="END","",A148+1))</f>
      </c>
      <c r="B150" s="95">
        <f>IF(J148="","",IF(B148&lt;12,B148+1,1))</f>
      </c>
      <c r="C150" s="26">
        <f>IF(ISERROR(LOOKUP(B150,Amortization!A$88:A$100,Amortization!B$88:B$100)),"",(LOOKUP(B150,Amortization!A$88:A$100,Amortization!B$88:B$100)))</f>
      </c>
      <c r="D150" s="63">
        <f>IF(J148="","",IF(B150&gt;1,D148,D148+1))</f>
      </c>
      <c r="E150" s="19">
        <f>IF(J148&lt;&gt;"",I148,"")</f>
      </c>
      <c r="F150" s="19">
        <f t="shared" si="23"/>
      </c>
      <c r="G150" s="19">
        <f t="shared" si="24"/>
      </c>
      <c r="H150" s="19">
        <f>IF(J148="","",$B$4)</f>
      </c>
      <c r="I150" s="19">
        <f t="shared" si="26"/>
      </c>
      <c r="J150" s="19">
        <f t="shared" si="18"/>
      </c>
    </row>
    <row r="151" spans="1:10" ht="12.75">
      <c r="A151" s="11">
        <f t="shared" si="19"/>
      </c>
      <c r="B151" s="95">
        <f t="shared" si="20"/>
      </c>
      <c r="C151" s="26">
        <f>IF(ISERROR(LOOKUP(B151,Amortization!A$88:A$100,Amortization!B$88:B$100)),"",(LOOKUP(B151,Amortization!A$88:A$100,Amortization!B$88:B$100)))</f>
      </c>
      <c r="D151" s="63">
        <f t="shared" si="21"/>
      </c>
      <c r="E151" s="19">
        <f t="shared" si="22"/>
      </c>
      <c r="F151" s="19">
        <f t="shared" si="23"/>
      </c>
      <c r="G151" s="19">
        <f t="shared" si="24"/>
      </c>
      <c r="H151" s="19">
        <f t="shared" si="25"/>
      </c>
      <c r="I151" s="19">
        <f t="shared" si="26"/>
      </c>
      <c r="J151" s="19">
        <f t="shared" si="18"/>
      </c>
    </row>
    <row r="152" spans="1:10" ht="12.75">
      <c r="A152" s="11">
        <f t="shared" si="19"/>
      </c>
      <c r="B152" s="95">
        <f t="shared" si="20"/>
      </c>
      <c r="C152" s="26">
        <f>IF(ISERROR(LOOKUP(B152,Amortization!A$88:A$100,Amortization!B$88:B$100)),"",(LOOKUP(B152,Amortization!A$88:A$100,Amortization!B$88:B$100)))</f>
      </c>
      <c r="D152" s="63">
        <f t="shared" si="21"/>
      </c>
      <c r="E152" s="19">
        <f t="shared" si="22"/>
      </c>
      <c r="F152" s="19">
        <f t="shared" si="23"/>
      </c>
      <c r="G152" s="19">
        <f t="shared" si="24"/>
      </c>
      <c r="H152" s="19">
        <f t="shared" si="25"/>
      </c>
      <c r="I152" s="19">
        <f t="shared" si="26"/>
      </c>
      <c r="J152" s="19">
        <f t="shared" si="18"/>
      </c>
    </row>
    <row r="153" spans="1:10" ht="12.75">
      <c r="A153" s="11">
        <f t="shared" si="19"/>
      </c>
      <c r="B153" s="95">
        <f t="shared" si="20"/>
      </c>
      <c r="C153" s="26">
        <f>IF(ISERROR(LOOKUP(B153,Amortization!A$88:A$100,Amortization!B$88:B$100)),"",(LOOKUP(B153,Amortization!A$88:A$100,Amortization!B$88:B$100)))</f>
      </c>
      <c r="D153" s="63">
        <f t="shared" si="21"/>
      </c>
      <c r="E153" s="19">
        <f t="shared" si="22"/>
      </c>
      <c r="F153" s="19">
        <f t="shared" si="23"/>
      </c>
      <c r="G153" s="19">
        <f t="shared" si="24"/>
      </c>
      <c r="H153" s="19">
        <f t="shared" si="25"/>
      </c>
      <c r="I153" s="19">
        <f t="shared" si="26"/>
      </c>
      <c r="J153" s="19">
        <f t="shared" si="18"/>
      </c>
    </row>
    <row r="154" spans="1:10" ht="12.75">
      <c r="A154" s="11">
        <f t="shared" si="19"/>
      </c>
      <c r="B154" s="95">
        <f t="shared" si="20"/>
      </c>
      <c r="C154" s="26">
        <f>IF(ISERROR(LOOKUP(B154,Amortization!A$88:A$100,Amortization!B$88:B$100)),"",(LOOKUP(B154,Amortization!A$88:A$100,Amortization!B$88:B$100)))</f>
      </c>
      <c r="D154" s="63">
        <f t="shared" si="21"/>
      </c>
      <c r="E154" s="19">
        <f t="shared" si="22"/>
      </c>
      <c r="F154" s="19">
        <f t="shared" si="23"/>
      </c>
      <c r="G154" s="19">
        <f t="shared" si="24"/>
      </c>
      <c r="H154" s="19">
        <f t="shared" si="25"/>
      </c>
      <c r="I154" s="19">
        <f t="shared" si="26"/>
      </c>
      <c r="J154" s="19">
        <f t="shared" si="18"/>
      </c>
    </row>
    <row r="155" spans="1:10" ht="12.75">
      <c r="A155" s="11">
        <f t="shared" si="19"/>
      </c>
      <c r="B155" s="95">
        <f t="shared" si="20"/>
      </c>
      <c r="C155" s="26">
        <f>IF(ISERROR(LOOKUP(B155,Amortization!A$88:A$100,Amortization!B$88:B$100)),"",(LOOKUP(B155,Amortization!A$88:A$100,Amortization!B$88:B$100)))</f>
      </c>
      <c r="D155" s="63">
        <f t="shared" si="21"/>
      </c>
      <c r="E155" s="19">
        <f t="shared" si="22"/>
      </c>
      <c r="F155" s="19">
        <f t="shared" si="23"/>
      </c>
      <c r="G155" s="19">
        <f t="shared" si="24"/>
      </c>
      <c r="H155" s="19">
        <f t="shared" si="25"/>
      </c>
      <c r="I155" s="19">
        <f t="shared" si="26"/>
      </c>
      <c r="J155" s="19">
        <f t="shared" si="18"/>
      </c>
    </row>
    <row r="156" spans="1:10" ht="12.75">
      <c r="A156" s="11">
        <f t="shared" si="19"/>
      </c>
      <c r="B156" s="95">
        <f t="shared" si="20"/>
      </c>
      <c r="C156" s="26">
        <f>IF(ISERROR(LOOKUP(B156,Amortization!A$88:A$100,Amortization!B$88:B$100)),"",(LOOKUP(B156,Amortization!A$88:A$100,Amortization!B$88:B$100)))</f>
      </c>
      <c r="D156" s="63">
        <f t="shared" si="21"/>
      </c>
      <c r="E156" s="19">
        <f t="shared" si="22"/>
      </c>
      <c r="F156" s="19">
        <f t="shared" si="23"/>
      </c>
      <c r="G156" s="19">
        <f t="shared" si="24"/>
      </c>
      <c r="H156" s="19">
        <f t="shared" si="25"/>
      </c>
      <c r="I156" s="19">
        <f t="shared" si="26"/>
      </c>
      <c r="J156" s="19">
        <f t="shared" si="18"/>
      </c>
    </row>
    <row r="157" spans="1:10" ht="12.75">
      <c r="A157" s="11">
        <f t="shared" si="19"/>
      </c>
      <c r="B157" s="95">
        <f t="shared" si="20"/>
      </c>
      <c r="C157" s="26">
        <f>IF(ISERROR(LOOKUP(B157,Amortization!A$88:A$100,Amortization!B$88:B$100)),"",(LOOKUP(B157,Amortization!A$88:A$100,Amortization!B$88:B$100)))</f>
      </c>
      <c r="D157" s="63">
        <f t="shared" si="21"/>
      </c>
      <c r="E157" s="19">
        <f t="shared" si="22"/>
      </c>
      <c r="F157" s="19">
        <f t="shared" si="23"/>
      </c>
      <c r="G157" s="19">
        <f t="shared" si="24"/>
      </c>
      <c r="H157" s="19">
        <f t="shared" si="25"/>
      </c>
      <c r="I157" s="19">
        <f t="shared" si="26"/>
      </c>
      <c r="J157" s="19">
        <f t="shared" si="18"/>
      </c>
    </row>
    <row r="158" spans="1:10" ht="12.75">
      <c r="A158" s="11">
        <f t="shared" si="19"/>
      </c>
      <c r="B158" s="95">
        <f t="shared" si="20"/>
      </c>
      <c r="C158" s="26">
        <f>IF(ISERROR(LOOKUP(B158,Amortization!A$88:A$100,Amortization!B$88:B$100)),"",(LOOKUP(B158,Amortization!A$88:A$100,Amortization!B$88:B$100)))</f>
      </c>
      <c r="D158" s="63">
        <f t="shared" si="21"/>
      </c>
      <c r="E158" s="19">
        <f t="shared" si="22"/>
      </c>
      <c r="F158" s="19">
        <f t="shared" si="23"/>
      </c>
      <c r="G158" s="19">
        <f t="shared" si="24"/>
      </c>
      <c r="H158" s="19">
        <f t="shared" si="25"/>
      </c>
      <c r="I158" s="19">
        <f t="shared" si="26"/>
      </c>
      <c r="J158" s="19">
        <f t="shared" si="18"/>
      </c>
    </row>
    <row r="159" spans="1:10" ht="12.75">
      <c r="A159" s="11">
        <f t="shared" si="19"/>
      </c>
      <c r="B159" s="95">
        <f t="shared" si="20"/>
      </c>
      <c r="C159" s="26">
        <f>IF(ISERROR(LOOKUP(B159,Amortization!A$88:A$100,Amortization!B$88:B$100)),"",(LOOKUP(B159,Amortization!A$88:A$100,Amortization!B$88:B$100)))</f>
      </c>
      <c r="D159" s="63">
        <f t="shared" si="21"/>
      </c>
      <c r="E159" s="19">
        <f t="shared" si="22"/>
      </c>
      <c r="F159" s="19">
        <f t="shared" si="23"/>
      </c>
      <c r="G159" s="19">
        <f t="shared" si="24"/>
      </c>
      <c r="H159" s="19">
        <f t="shared" si="25"/>
      </c>
      <c r="I159" s="19">
        <f t="shared" si="26"/>
      </c>
      <c r="J159" s="19">
        <f t="shared" si="18"/>
      </c>
    </row>
    <row r="160" spans="1:10" ht="12.75">
      <c r="A160" s="11">
        <f t="shared" si="19"/>
      </c>
      <c r="B160" s="95">
        <f t="shared" si="20"/>
      </c>
      <c r="C160" s="26">
        <f>IF(ISERROR(LOOKUP(B160,Amortization!A$88:A$100,Amortization!B$88:B$100)),"",(LOOKUP(B160,Amortization!A$88:A$100,Amortization!B$88:B$100)))</f>
      </c>
      <c r="D160" s="63">
        <f t="shared" si="21"/>
      </c>
      <c r="E160" s="19">
        <f t="shared" si="22"/>
      </c>
      <c r="F160" s="19">
        <f t="shared" si="23"/>
      </c>
      <c r="G160" s="19">
        <f t="shared" si="24"/>
      </c>
      <c r="H160" s="19">
        <f t="shared" si="25"/>
      </c>
      <c r="I160" s="19">
        <f t="shared" si="26"/>
      </c>
      <c r="J160" s="19">
        <f t="shared" si="18"/>
      </c>
    </row>
    <row r="161" spans="1:10" ht="12.75">
      <c r="A161" s="11">
        <f t="shared" si="19"/>
      </c>
      <c r="B161" s="95">
        <f t="shared" si="20"/>
      </c>
      <c r="C161" s="26">
        <f>IF(ISERROR(LOOKUP(B161,Amortization!A$88:A$100,Amortization!B$88:B$100)),"",(LOOKUP(B161,Amortization!A$88:A$100,Amortization!B$88:B$100)))</f>
      </c>
      <c r="D161" s="63">
        <f t="shared" si="21"/>
      </c>
      <c r="E161" s="19">
        <f t="shared" si="22"/>
      </c>
      <c r="F161" s="19">
        <f t="shared" si="23"/>
      </c>
      <c r="G161" s="19">
        <f t="shared" si="24"/>
      </c>
      <c r="H161" s="19">
        <f t="shared" si="25"/>
      </c>
      <c r="I161" s="19">
        <f t="shared" si="26"/>
      </c>
      <c r="J161" s="19">
        <f t="shared" si="18"/>
      </c>
    </row>
    <row r="162" spans="1:10" s="24" customFormat="1" ht="12.75" customHeight="1">
      <c r="A162" s="100" t="s">
        <v>153</v>
      </c>
      <c r="B162" s="97"/>
      <c r="C162" s="98"/>
      <c r="D162" s="99"/>
      <c r="E162" s="103"/>
      <c r="F162" s="103"/>
      <c r="G162" s="103"/>
      <c r="H162" s="103"/>
      <c r="I162" s="103"/>
      <c r="J162" s="103"/>
    </row>
    <row r="163" spans="1:10" ht="12.75">
      <c r="A163" s="11">
        <f>IF(J161="","",IF(J161="END","",A161+1))</f>
      </c>
      <c r="B163" s="95">
        <f>IF(J161="","",IF(B161&lt;12,B161+1,1))</f>
      </c>
      <c r="C163" s="26">
        <f>IF(ISERROR(LOOKUP(B163,Amortization!A$88:A$100,Amortization!B$88:B$100)),"",(LOOKUP(B163,Amortization!A$88:A$100,Amortization!B$88:B$100)))</f>
      </c>
      <c r="D163" s="63">
        <f>IF(J161="","",IF(B163&gt;1,D161,D161+1))</f>
      </c>
      <c r="E163" s="19">
        <f>IF(J161&lt;&gt;"",I161,"")</f>
      </c>
      <c r="F163" s="19">
        <f t="shared" si="23"/>
      </c>
      <c r="G163" s="19">
        <f t="shared" si="24"/>
      </c>
      <c r="H163" s="19">
        <f>IF(J161="","",$B$4)</f>
      </c>
      <c r="I163" s="19">
        <f t="shared" si="26"/>
      </c>
      <c r="J163" s="19">
        <f t="shared" si="18"/>
      </c>
    </row>
    <row r="164" spans="1:10" ht="12.75">
      <c r="A164" s="11">
        <f t="shared" si="19"/>
      </c>
      <c r="B164" s="95">
        <f t="shared" si="20"/>
      </c>
      <c r="C164" s="26">
        <f>IF(ISERROR(LOOKUP(B164,Amortization!A$88:A$100,Amortization!B$88:B$100)),"",(LOOKUP(B164,Amortization!A$88:A$100,Amortization!B$88:B$100)))</f>
      </c>
      <c r="D164" s="63">
        <f t="shared" si="21"/>
      </c>
      <c r="E164" s="19">
        <f t="shared" si="22"/>
      </c>
      <c r="F164" s="19">
        <f t="shared" si="23"/>
      </c>
      <c r="G164" s="19">
        <f t="shared" si="24"/>
      </c>
      <c r="H164" s="19">
        <f t="shared" si="25"/>
      </c>
      <c r="I164" s="19">
        <f t="shared" si="26"/>
      </c>
      <c r="J164" s="19">
        <f t="shared" si="18"/>
      </c>
    </row>
    <row r="165" spans="1:10" ht="12.75">
      <c r="A165" s="11">
        <f t="shared" si="19"/>
      </c>
      <c r="B165" s="95">
        <f t="shared" si="20"/>
      </c>
      <c r="C165" s="26">
        <f>IF(ISERROR(LOOKUP(B165,Amortization!A$88:A$100,Amortization!B$88:B$100)),"",(LOOKUP(B165,Amortization!A$88:A$100,Amortization!B$88:B$100)))</f>
      </c>
      <c r="D165" s="63">
        <f t="shared" si="21"/>
      </c>
      <c r="E165" s="19">
        <f t="shared" si="22"/>
      </c>
      <c r="F165" s="19">
        <f t="shared" si="23"/>
      </c>
      <c r="G165" s="19">
        <f t="shared" si="24"/>
      </c>
      <c r="H165" s="19">
        <f t="shared" si="25"/>
      </c>
      <c r="I165" s="19">
        <f t="shared" si="26"/>
      </c>
      <c r="J165" s="19">
        <f t="shared" si="18"/>
      </c>
    </row>
    <row r="166" spans="1:10" ht="12.75">
      <c r="A166" s="11">
        <f t="shared" si="19"/>
      </c>
      <c r="B166" s="95">
        <f t="shared" si="20"/>
      </c>
      <c r="C166" s="26">
        <f>IF(ISERROR(LOOKUP(B166,Amortization!A$88:A$100,Amortization!B$88:B$100)),"",(LOOKUP(B166,Amortization!A$88:A$100,Amortization!B$88:B$100)))</f>
      </c>
      <c r="D166" s="63">
        <f t="shared" si="21"/>
      </c>
      <c r="E166" s="19">
        <f t="shared" si="22"/>
      </c>
      <c r="F166" s="19">
        <f t="shared" si="23"/>
      </c>
      <c r="G166" s="19">
        <f t="shared" si="24"/>
      </c>
      <c r="H166" s="19">
        <f t="shared" si="25"/>
      </c>
      <c r="I166" s="19">
        <f t="shared" si="26"/>
      </c>
      <c r="J166" s="19">
        <f t="shared" si="18"/>
      </c>
    </row>
    <row r="167" spans="1:10" ht="12.75">
      <c r="A167" s="11">
        <f t="shared" si="19"/>
      </c>
      <c r="B167" s="95">
        <f t="shared" si="20"/>
      </c>
      <c r="C167" s="26">
        <f>IF(ISERROR(LOOKUP(B167,Amortization!A$88:A$100,Amortization!B$88:B$100)),"",(LOOKUP(B167,Amortization!A$88:A$100,Amortization!B$88:B$100)))</f>
      </c>
      <c r="D167" s="63">
        <f t="shared" si="21"/>
      </c>
      <c r="E167" s="19">
        <f t="shared" si="22"/>
      </c>
      <c r="F167" s="19">
        <f t="shared" si="23"/>
      </c>
      <c r="G167" s="19">
        <f t="shared" si="24"/>
      </c>
      <c r="H167" s="19">
        <f t="shared" si="25"/>
      </c>
      <c r="I167" s="19">
        <f t="shared" si="26"/>
      </c>
      <c r="J167" s="19">
        <f t="shared" si="18"/>
      </c>
    </row>
    <row r="168" spans="1:10" ht="12.75">
      <c r="A168" s="11">
        <f t="shared" si="19"/>
      </c>
      <c r="B168" s="95">
        <f t="shared" si="20"/>
      </c>
      <c r="C168" s="26">
        <f>IF(ISERROR(LOOKUP(B168,Amortization!A$88:A$100,Amortization!B$88:B$100)),"",(LOOKUP(B168,Amortization!A$88:A$100,Amortization!B$88:B$100)))</f>
      </c>
      <c r="D168" s="63">
        <f t="shared" si="21"/>
      </c>
      <c r="E168" s="19">
        <f t="shared" si="22"/>
      </c>
      <c r="F168" s="19">
        <f t="shared" si="23"/>
      </c>
      <c r="G168" s="19">
        <f t="shared" si="24"/>
      </c>
      <c r="H168" s="19">
        <f t="shared" si="25"/>
      </c>
      <c r="I168" s="19">
        <f t="shared" si="26"/>
      </c>
      <c r="J168" s="19">
        <f t="shared" si="18"/>
      </c>
    </row>
    <row r="169" spans="1:10" ht="12.75">
      <c r="A169" s="11">
        <f t="shared" si="19"/>
      </c>
      <c r="B169" s="95">
        <f t="shared" si="20"/>
      </c>
      <c r="C169" s="26">
        <f>IF(ISERROR(LOOKUP(B169,Amortization!A$88:A$100,Amortization!B$88:B$100)),"",(LOOKUP(B169,Amortization!A$88:A$100,Amortization!B$88:B$100)))</f>
      </c>
      <c r="D169" s="63">
        <f t="shared" si="21"/>
      </c>
      <c r="E169" s="19">
        <f t="shared" si="22"/>
      </c>
      <c r="F169" s="19">
        <f t="shared" si="23"/>
      </c>
      <c r="G169" s="19">
        <f t="shared" si="24"/>
      </c>
      <c r="H169" s="19">
        <f t="shared" si="25"/>
      </c>
      <c r="I169" s="19">
        <f t="shared" si="26"/>
      </c>
      <c r="J169" s="19">
        <f t="shared" si="18"/>
      </c>
    </row>
    <row r="170" spans="1:10" ht="12.75">
      <c r="A170" s="11">
        <f t="shared" si="19"/>
      </c>
      <c r="B170" s="95">
        <f t="shared" si="20"/>
      </c>
      <c r="C170" s="26">
        <f>IF(ISERROR(LOOKUP(B170,Amortization!A$88:A$100,Amortization!B$88:B$100)),"",(LOOKUP(B170,Amortization!A$88:A$100,Amortization!B$88:B$100)))</f>
      </c>
      <c r="D170" s="63">
        <f t="shared" si="21"/>
      </c>
      <c r="E170" s="19">
        <f t="shared" si="22"/>
      </c>
      <c r="F170" s="19">
        <f t="shared" si="23"/>
      </c>
      <c r="G170" s="19">
        <f t="shared" si="24"/>
      </c>
      <c r="H170" s="19">
        <f t="shared" si="25"/>
      </c>
      <c r="I170" s="19">
        <f t="shared" si="26"/>
      </c>
      <c r="J170" s="19">
        <f t="shared" si="18"/>
      </c>
    </row>
    <row r="171" spans="1:10" ht="12.75">
      <c r="A171" s="11">
        <f t="shared" si="19"/>
      </c>
      <c r="B171" s="95">
        <f t="shared" si="20"/>
      </c>
      <c r="C171" s="26">
        <f>IF(ISERROR(LOOKUP(B171,Amortization!A$88:A$100,Amortization!B$88:B$100)),"",(LOOKUP(B171,Amortization!A$88:A$100,Amortization!B$88:B$100)))</f>
      </c>
      <c r="D171" s="63">
        <f t="shared" si="21"/>
      </c>
      <c r="E171" s="19">
        <f t="shared" si="22"/>
      </c>
      <c r="F171" s="19">
        <f t="shared" si="23"/>
      </c>
      <c r="G171" s="19">
        <f t="shared" si="24"/>
      </c>
      <c r="H171" s="19">
        <f t="shared" si="25"/>
      </c>
      <c r="I171" s="19">
        <f t="shared" si="26"/>
      </c>
      <c r="J171" s="19">
        <f t="shared" si="18"/>
      </c>
    </row>
    <row r="172" spans="1:10" ht="12.75">
      <c r="A172" s="11">
        <f t="shared" si="19"/>
      </c>
      <c r="B172" s="95">
        <f t="shared" si="20"/>
      </c>
      <c r="C172" s="26">
        <f>IF(ISERROR(LOOKUP(B172,Amortization!A$88:A$100,Amortization!B$88:B$100)),"",(LOOKUP(B172,Amortization!A$88:A$100,Amortization!B$88:B$100)))</f>
      </c>
      <c r="D172" s="63">
        <f t="shared" si="21"/>
      </c>
      <c r="E172" s="19">
        <f t="shared" si="22"/>
      </c>
      <c r="F172" s="19">
        <f t="shared" si="23"/>
      </c>
      <c r="G172" s="19">
        <f t="shared" si="24"/>
      </c>
      <c r="H172" s="19">
        <f t="shared" si="25"/>
      </c>
      <c r="I172" s="19">
        <f t="shared" si="26"/>
      </c>
      <c r="J172" s="19">
        <f t="shared" si="18"/>
      </c>
    </row>
    <row r="173" spans="1:10" ht="12.75">
      <c r="A173" s="11">
        <f t="shared" si="19"/>
      </c>
      <c r="B173" s="95">
        <f t="shared" si="20"/>
      </c>
      <c r="C173" s="26">
        <f>IF(ISERROR(LOOKUP(B173,Amortization!A$88:A$100,Amortization!B$88:B$100)),"",(LOOKUP(B173,Amortization!A$88:A$100,Amortization!B$88:B$100)))</f>
      </c>
      <c r="D173" s="63">
        <f t="shared" si="21"/>
      </c>
      <c r="E173" s="19">
        <f t="shared" si="22"/>
      </c>
      <c r="F173" s="19">
        <f t="shared" si="23"/>
      </c>
      <c r="G173" s="19">
        <f t="shared" si="24"/>
      </c>
      <c r="H173" s="19">
        <f t="shared" si="25"/>
      </c>
      <c r="I173" s="19">
        <f t="shared" si="26"/>
      </c>
      <c r="J173" s="19">
        <f t="shared" si="18"/>
      </c>
    </row>
    <row r="174" spans="1:10" ht="12.75">
      <c r="A174" s="11">
        <f t="shared" si="19"/>
      </c>
      <c r="B174" s="95">
        <f t="shared" si="20"/>
      </c>
      <c r="C174" s="26">
        <f>IF(ISERROR(LOOKUP(B174,Amortization!A$88:A$100,Amortization!B$88:B$100)),"",(LOOKUP(B174,Amortization!A$88:A$100,Amortization!B$88:B$100)))</f>
      </c>
      <c r="D174" s="63">
        <f t="shared" si="21"/>
      </c>
      <c r="E174" s="19">
        <f t="shared" si="22"/>
      </c>
      <c r="F174" s="19">
        <f t="shared" si="23"/>
      </c>
      <c r="G174" s="19">
        <f t="shared" si="24"/>
      </c>
      <c r="H174" s="19">
        <f t="shared" si="25"/>
      </c>
      <c r="I174" s="19">
        <f t="shared" si="26"/>
      </c>
      <c r="J174" s="19">
        <f t="shared" si="18"/>
      </c>
    </row>
    <row r="175" spans="1:10" s="24" customFormat="1" ht="12.75" customHeight="1">
      <c r="A175" s="100" t="s">
        <v>154</v>
      </c>
      <c r="B175" s="97"/>
      <c r="C175" s="98"/>
      <c r="D175" s="99"/>
      <c r="E175" s="103"/>
      <c r="F175" s="103"/>
      <c r="G175" s="103"/>
      <c r="H175" s="103"/>
      <c r="I175" s="103"/>
      <c r="J175" s="103"/>
    </row>
    <row r="176" spans="1:10" ht="12.75">
      <c r="A176" s="11">
        <f>IF(J174="","",IF(J174="END","",A174+1))</f>
      </c>
      <c r="B176" s="95">
        <f>IF(J174="","",IF(B174&lt;12,B174+1,1))</f>
      </c>
      <c r="C176" s="26">
        <f>IF(ISERROR(LOOKUP(B176,Amortization!A$88:A$100,Amortization!B$88:B$100)),"",(LOOKUP(B176,Amortization!A$88:A$100,Amortization!B$88:B$100)))</f>
      </c>
      <c r="D176" s="63">
        <f>IF(J174="","",IF(B176&gt;1,D174,D174+1))</f>
      </c>
      <c r="E176" s="19">
        <f>IF(J174&lt;&gt;"",I174,"")</f>
      </c>
      <c r="F176" s="19">
        <f t="shared" si="23"/>
      </c>
      <c r="G176" s="19">
        <f t="shared" si="24"/>
      </c>
      <c r="H176" s="19">
        <f>IF(J174="","",$B$4)</f>
      </c>
      <c r="I176" s="19">
        <f t="shared" si="26"/>
      </c>
      <c r="J176" s="19">
        <f t="shared" si="18"/>
      </c>
    </row>
    <row r="177" spans="1:10" ht="12.75">
      <c r="A177" s="11">
        <f t="shared" si="19"/>
      </c>
      <c r="B177" s="95">
        <f t="shared" si="20"/>
      </c>
      <c r="C177" s="26">
        <f>IF(ISERROR(LOOKUP(B177,Amortization!A$88:A$100,Amortization!B$88:B$100)),"",(LOOKUP(B177,Amortization!A$88:A$100,Amortization!B$88:B$100)))</f>
      </c>
      <c r="D177" s="63">
        <f t="shared" si="21"/>
      </c>
      <c r="E177" s="19">
        <f t="shared" si="22"/>
      </c>
      <c r="F177" s="19">
        <f t="shared" si="23"/>
      </c>
      <c r="G177" s="19">
        <f t="shared" si="24"/>
      </c>
      <c r="H177" s="19">
        <f t="shared" si="25"/>
      </c>
      <c r="I177" s="19">
        <f t="shared" si="26"/>
      </c>
      <c r="J177" s="19">
        <f t="shared" si="18"/>
      </c>
    </row>
    <row r="178" spans="1:10" ht="12.75">
      <c r="A178" s="11">
        <f t="shared" si="19"/>
      </c>
      <c r="B178" s="95">
        <f t="shared" si="20"/>
      </c>
      <c r="C178" s="26">
        <f>IF(ISERROR(LOOKUP(B178,Amortization!A$88:A$100,Amortization!B$88:B$100)),"",(LOOKUP(B178,Amortization!A$88:A$100,Amortization!B$88:B$100)))</f>
      </c>
      <c r="D178" s="63">
        <f t="shared" si="21"/>
      </c>
      <c r="E178" s="19">
        <f t="shared" si="22"/>
      </c>
      <c r="F178" s="19">
        <f t="shared" si="23"/>
      </c>
      <c r="G178" s="19">
        <f t="shared" si="24"/>
      </c>
      <c r="H178" s="19">
        <f t="shared" si="25"/>
      </c>
      <c r="I178" s="19">
        <f t="shared" si="26"/>
      </c>
      <c r="J178" s="19">
        <f t="shared" si="18"/>
      </c>
    </row>
    <row r="179" spans="1:10" ht="12.75">
      <c r="A179" s="11">
        <f t="shared" si="19"/>
      </c>
      <c r="B179" s="95">
        <f t="shared" si="20"/>
      </c>
      <c r="C179" s="26">
        <f>IF(ISERROR(LOOKUP(B179,Amortization!A$88:A$100,Amortization!B$88:B$100)),"",(LOOKUP(B179,Amortization!A$88:A$100,Amortization!B$88:B$100)))</f>
      </c>
      <c r="D179" s="63">
        <f t="shared" si="21"/>
      </c>
      <c r="E179" s="19">
        <f t="shared" si="22"/>
      </c>
      <c r="F179" s="19">
        <f t="shared" si="23"/>
      </c>
      <c r="G179" s="19">
        <f t="shared" si="24"/>
      </c>
      <c r="H179" s="19">
        <f t="shared" si="25"/>
      </c>
      <c r="I179" s="19">
        <f t="shared" si="26"/>
      </c>
      <c r="J179" s="19">
        <f t="shared" si="18"/>
      </c>
    </row>
    <row r="180" spans="1:10" ht="12.75">
      <c r="A180" s="11">
        <f t="shared" si="19"/>
      </c>
      <c r="B180" s="95">
        <f t="shared" si="20"/>
      </c>
      <c r="C180" s="26">
        <f>IF(ISERROR(LOOKUP(B180,Amortization!A$88:A$100,Amortization!B$88:B$100)),"",(LOOKUP(B180,Amortization!A$88:A$100,Amortization!B$88:B$100)))</f>
      </c>
      <c r="D180" s="63">
        <f t="shared" si="21"/>
      </c>
      <c r="E180" s="19">
        <f t="shared" si="22"/>
      </c>
      <c r="F180" s="19">
        <f t="shared" si="23"/>
      </c>
      <c r="G180" s="19">
        <f t="shared" si="24"/>
      </c>
      <c r="H180" s="19">
        <f t="shared" si="25"/>
      </c>
      <c r="I180" s="19">
        <f t="shared" si="26"/>
      </c>
      <c r="J180" s="19">
        <f t="shared" si="18"/>
      </c>
    </row>
    <row r="181" spans="1:10" ht="12.75">
      <c r="A181" s="11">
        <f t="shared" si="19"/>
      </c>
      <c r="B181" s="95">
        <f t="shared" si="20"/>
      </c>
      <c r="C181" s="26">
        <f>IF(ISERROR(LOOKUP(B181,Amortization!A$88:A$100,Amortization!B$88:B$100)),"",(LOOKUP(B181,Amortization!A$88:A$100,Amortization!B$88:B$100)))</f>
      </c>
      <c r="D181" s="63">
        <f t="shared" si="21"/>
      </c>
      <c r="E181" s="19">
        <f t="shared" si="22"/>
      </c>
      <c r="F181" s="19">
        <f t="shared" si="23"/>
      </c>
      <c r="G181" s="19">
        <f t="shared" si="24"/>
      </c>
      <c r="H181" s="19">
        <f t="shared" si="25"/>
      </c>
      <c r="I181" s="19">
        <f t="shared" si="26"/>
      </c>
      <c r="J181" s="19">
        <f t="shared" si="18"/>
      </c>
    </row>
    <row r="182" spans="1:10" ht="12.75">
      <c r="A182" s="11">
        <f t="shared" si="19"/>
      </c>
      <c r="B182" s="95">
        <f t="shared" si="20"/>
      </c>
      <c r="C182" s="26">
        <f>IF(ISERROR(LOOKUP(B182,Amortization!A$88:A$100,Amortization!B$88:B$100)),"",(LOOKUP(B182,Amortization!A$88:A$100,Amortization!B$88:B$100)))</f>
      </c>
      <c r="D182" s="63">
        <f t="shared" si="21"/>
      </c>
      <c r="E182" s="19">
        <f t="shared" si="22"/>
      </c>
      <c r="F182" s="19">
        <f t="shared" si="23"/>
      </c>
      <c r="G182" s="19">
        <f t="shared" si="24"/>
      </c>
      <c r="H182" s="19">
        <f t="shared" si="25"/>
      </c>
      <c r="I182" s="19">
        <f t="shared" si="26"/>
      </c>
      <c r="J182" s="19">
        <f t="shared" si="18"/>
      </c>
    </row>
    <row r="183" spans="1:10" ht="12.75">
      <c r="A183" s="11">
        <f t="shared" si="19"/>
      </c>
      <c r="B183" s="95">
        <f t="shared" si="20"/>
      </c>
      <c r="C183" s="26">
        <f>IF(ISERROR(LOOKUP(B183,Amortization!A$88:A$100,Amortization!B$88:B$100)),"",(LOOKUP(B183,Amortization!A$88:A$100,Amortization!B$88:B$100)))</f>
      </c>
      <c r="D183" s="63">
        <f t="shared" si="21"/>
      </c>
      <c r="E183" s="19">
        <f t="shared" si="22"/>
      </c>
      <c r="F183" s="19">
        <f t="shared" si="23"/>
      </c>
      <c r="G183" s="19">
        <f t="shared" si="24"/>
      </c>
      <c r="H183" s="19">
        <f t="shared" si="25"/>
      </c>
      <c r="I183" s="19">
        <f t="shared" si="26"/>
      </c>
      <c r="J183" s="19">
        <f t="shared" si="18"/>
      </c>
    </row>
    <row r="184" spans="1:10" ht="12.75">
      <c r="A184" s="11">
        <f t="shared" si="19"/>
      </c>
      <c r="B184" s="95">
        <f t="shared" si="20"/>
      </c>
      <c r="C184" s="26">
        <f>IF(ISERROR(LOOKUP(B184,Amortization!A$88:A$100,Amortization!B$88:B$100)),"",(LOOKUP(B184,Amortization!A$88:A$100,Amortization!B$88:B$100)))</f>
      </c>
      <c r="D184" s="63">
        <f t="shared" si="21"/>
      </c>
      <c r="E184" s="19">
        <f t="shared" si="22"/>
      </c>
      <c r="F184" s="19">
        <f t="shared" si="23"/>
      </c>
      <c r="G184" s="19">
        <f t="shared" si="24"/>
      </c>
      <c r="H184" s="19">
        <f t="shared" si="25"/>
      </c>
      <c r="I184" s="19">
        <f t="shared" si="26"/>
      </c>
      <c r="J184" s="19">
        <f t="shared" si="18"/>
      </c>
    </row>
    <row r="185" spans="1:10" ht="12.75">
      <c r="A185" s="11">
        <f t="shared" si="19"/>
      </c>
      <c r="B185" s="95">
        <f t="shared" si="20"/>
      </c>
      <c r="C185" s="26">
        <f>IF(ISERROR(LOOKUP(B185,Amortization!A$88:A$100,Amortization!B$88:B$100)),"",(LOOKUP(B185,Amortization!A$88:A$100,Amortization!B$88:B$100)))</f>
      </c>
      <c r="D185" s="63">
        <f t="shared" si="21"/>
      </c>
      <c r="E185" s="19">
        <f t="shared" si="22"/>
      </c>
      <c r="F185" s="19">
        <f t="shared" si="23"/>
      </c>
      <c r="G185" s="19">
        <f t="shared" si="24"/>
      </c>
      <c r="H185" s="19">
        <f t="shared" si="25"/>
      </c>
      <c r="I185" s="19">
        <f t="shared" si="26"/>
      </c>
      <c r="J185" s="19">
        <f t="shared" si="18"/>
      </c>
    </row>
    <row r="186" spans="1:10" ht="12.75">
      <c r="A186" s="11">
        <f t="shared" si="19"/>
      </c>
      <c r="B186" s="95">
        <f t="shared" si="20"/>
      </c>
      <c r="C186" s="26">
        <f>IF(ISERROR(LOOKUP(B186,Amortization!A$88:A$100,Amortization!B$88:B$100)),"",(LOOKUP(B186,Amortization!A$88:A$100,Amortization!B$88:B$100)))</f>
      </c>
      <c r="D186" s="63">
        <f t="shared" si="21"/>
      </c>
      <c r="E186" s="19">
        <f t="shared" si="22"/>
      </c>
      <c r="F186" s="19">
        <f t="shared" si="23"/>
      </c>
      <c r="G186" s="19">
        <f t="shared" si="24"/>
      </c>
      <c r="H186" s="19">
        <f t="shared" si="25"/>
      </c>
      <c r="I186" s="19">
        <f t="shared" si="26"/>
      </c>
      <c r="J186" s="19">
        <f t="shared" si="18"/>
      </c>
    </row>
    <row r="187" spans="1:10" ht="12.75">
      <c r="A187" s="11">
        <f t="shared" si="19"/>
      </c>
      <c r="B187" s="95">
        <f t="shared" si="20"/>
      </c>
      <c r="C187" s="26">
        <f>IF(ISERROR(LOOKUP(B187,Amortization!A$88:A$100,Amortization!B$88:B$100)),"",(LOOKUP(B187,Amortization!A$88:A$100,Amortization!B$88:B$100)))</f>
      </c>
      <c r="D187" s="63">
        <f t="shared" si="21"/>
      </c>
      <c r="E187" s="19">
        <f t="shared" si="22"/>
      </c>
      <c r="F187" s="19">
        <f t="shared" si="23"/>
      </c>
      <c r="G187" s="19">
        <f t="shared" si="24"/>
      </c>
      <c r="H187" s="19">
        <f t="shared" si="25"/>
      </c>
      <c r="I187" s="19">
        <f t="shared" si="26"/>
      </c>
      <c r="J187" s="19">
        <f t="shared" si="18"/>
      </c>
    </row>
    <row r="188" spans="1:10" s="24" customFormat="1" ht="12.75" customHeight="1">
      <c r="A188" s="100" t="s">
        <v>155</v>
      </c>
      <c r="B188" s="97"/>
      <c r="C188" s="98"/>
      <c r="D188" s="99"/>
      <c r="E188" s="103"/>
      <c r="F188" s="103"/>
      <c r="G188" s="103"/>
      <c r="H188" s="103"/>
      <c r="I188" s="103"/>
      <c r="J188" s="103"/>
    </row>
    <row r="189" spans="1:10" ht="12.75">
      <c r="A189" s="11">
        <f>IF(J187="","",IF(J187="END","",A187+1))</f>
      </c>
      <c r="B189" s="95">
        <f>IF(J187="","",IF(B187&lt;12,B187+1,1))</f>
      </c>
      <c r="C189" s="26">
        <f>IF(ISERROR(LOOKUP(B189,Amortization!A$88:A$100,Amortization!B$88:B$100)),"",(LOOKUP(B189,Amortization!A$88:A$100,Amortization!B$88:B$100)))</f>
      </c>
      <c r="D189" s="63">
        <f>IF(J187="","",IF(B189&gt;1,D187,D187+1))</f>
      </c>
      <c r="E189" s="19">
        <f>IF(J187&lt;&gt;"",I187,"")</f>
      </c>
      <c r="F189" s="19">
        <f t="shared" si="23"/>
      </c>
      <c r="G189" s="19">
        <f t="shared" si="24"/>
      </c>
      <c r="H189" s="19">
        <f>IF(J187="","",$B$4)</f>
      </c>
      <c r="I189" s="19">
        <f t="shared" si="26"/>
      </c>
      <c r="J189" s="19">
        <f t="shared" si="18"/>
      </c>
    </row>
    <row r="190" spans="1:10" ht="12.75">
      <c r="A190" s="11">
        <f t="shared" si="19"/>
      </c>
      <c r="B190" s="95">
        <f t="shared" si="20"/>
      </c>
      <c r="C190" s="26">
        <f>IF(ISERROR(LOOKUP(B190,Amortization!A$88:A$100,Amortization!B$88:B$100)),"",(LOOKUP(B190,Amortization!A$88:A$100,Amortization!B$88:B$100)))</f>
      </c>
      <c r="D190" s="63">
        <f t="shared" si="21"/>
      </c>
      <c r="E190" s="19">
        <f t="shared" si="22"/>
      </c>
      <c r="F190" s="19">
        <f t="shared" si="23"/>
      </c>
      <c r="G190" s="19">
        <f t="shared" si="24"/>
      </c>
      <c r="H190" s="19">
        <f t="shared" si="25"/>
      </c>
      <c r="I190" s="19">
        <f t="shared" si="26"/>
      </c>
      <c r="J190" s="19">
        <f t="shared" si="18"/>
      </c>
    </row>
    <row r="191" spans="1:10" ht="12.75">
      <c r="A191" s="11">
        <f t="shared" si="19"/>
      </c>
      <c r="B191" s="95">
        <f t="shared" si="20"/>
      </c>
      <c r="C191" s="26">
        <f>IF(ISERROR(LOOKUP(B191,Amortization!A$88:A$100,Amortization!B$88:B$100)),"",(LOOKUP(B191,Amortization!A$88:A$100,Amortization!B$88:B$100)))</f>
      </c>
      <c r="D191" s="63">
        <f t="shared" si="21"/>
      </c>
      <c r="E191" s="19">
        <f t="shared" si="22"/>
      </c>
      <c r="F191" s="19">
        <f t="shared" si="23"/>
      </c>
      <c r="G191" s="19">
        <f t="shared" si="24"/>
      </c>
      <c r="H191" s="19">
        <f t="shared" si="25"/>
      </c>
      <c r="I191" s="19">
        <f t="shared" si="26"/>
      </c>
      <c r="J191" s="19">
        <f t="shared" si="18"/>
      </c>
    </row>
    <row r="192" spans="1:10" ht="12.75">
      <c r="A192" s="11">
        <f t="shared" si="19"/>
      </c>
      <c r="B192" s="95">
        <f t="shared" si="20"/>
      </c>
      <c r="C192" s="26">
        <f>IF(ISERROR(LOOKUP(B192,Amortization!A$88:A$100,Amortization!B$88:B$100)),"",(LOOKUP(B192,Amortization!A$88:A$100,Amortization!B$88:B$100)))</f>
      </c>
      <c r="D192" s="63">
        <f t="shared" si="21"/>
      </c>
      <c r="E192" s="19">
        <f t="shared" si="22"/>
      </c>
      <c r="F192" s="19">
        <f t="shared" si="23"/>
      </c>
      <c r="G192" s="19">
        <f t="shared" si="24"/>
      </c>
      <c r="H192" s="19">
        <f t="shared" si="25"/>
      </c>
      <c r="I192" s="19">
        <f t="shared" si="26"/>
      </c>
      <c r="J192" s="19">
        <f t="shared" si="18"/>
      </c>
    </row>
    <row r="193" spans="1:10" ht="12.75">
      <c r="A193" s="11">
        <f t="shared" si="19"/>
      </c>
      <c r="B193" s="95">
        <f t="shared" si="20"/>
      </c>
      <c r="C193" s="26">
        <f>IF(ISERROR(LOOKUP(B193,Amortization!A$88:A$100,Amortization!B$88:B$100)),"",(LOOKUP(B193,Amortization!A$88:A$100,Amortization!B$88:B$100)))</f>
      </c>
      <c r="D193" s="63">
        <f t="shared" si="21"/>
      </c>
      <c r="E193" s="19">
        <f t="shared" si="22"/>
      </c>
      <c r="F193" s="19">
        <f t="shared" si="23"/>
      </c>
      <c r="G193" s="19">
        <f t="shared" si="24"/>
      </c>
      <c r="H193" s="19">
        <f t="shared" si="25"/>
      </c>
      <c r="I193" s="19">
        <f t="shared" si="26"/>
      </c>
      <c r="J193" s="19">
        <f t="shared" si="18"/>
      </c>
    </row>
    <row r="194" spans="1:10" ht="12.75">
      <c r="A194" s="11">
        <f t="shared" si="19"/>
      </c>
      <c r="B194" s="95">
        <f t="shared" si="20"/>
      </c>
      <c r="C194" s="26">
        <f>IF(ISERROR(LOOKUP(B194,Amortization!A$88:A$100,Amortization!B$88:B$100)),"",(LOOKUP(B194,Amortization!A$88:A$100,Amortization!B$88:B$100)))</f>
      </c>
      <c r="D194" s="63">
        <f t="shared" si="21"/>
      </c>
      <c r="E194" s="19">
        <f t="shared" si="22"/>
      </c>
      <c r="F194" s="19">
        <f t="shared" si="23"/>
      </c>
      <c r="G194" s="19">
        <f t="shared" si="24"/>
      </c>
      <c r="H194" s="19">
        <f t="shared" si="25"/>
      </c>
      <c r="I194" s="19">
        <f t="shared" si="26"/>
      </c>
      <c r="J194" s="19">
        <f t="shared" si="18"/>
      </c>
    </row>
    <row r="195" spans="1:10" ht="12.75">
      <c r="A195" s="11">
        <f t="shared" si="19"/>
      </c>
      <c r="B195" s="95">
        <f t="shared" si="20"/>
      </c>
      <c r="C195" s="26">
        <f>IF(ISERROR(LOOKUP(B195,Amortization!A$88:A$100,Amortization!B$88:B$100)),"",(LOOKUP(B195,Amortization!A$88:A$100,Amortization!B$88:B$100)))</f>
      </c>
      <c r="D195" s="63">
        <f t="shared" si="21"/>
      </c>
      <c r="E195" s="19">
        <f t="shared" si="22"/>
      </c>
      <c r="F195" s="19">
        <f t="shared" si="23"/>
      </c>
      <c r="G195" s="19">
        <f t="shared" si="24"/>
      </c>
      <c r="H195" s="19">
        <f t="shared" si="25"/>
      </c>
      <c r="I195" s="19">
        <f t="shared" si="26"/>
      </c>
      <c r="J195" s="19">
        <f t="shared" si="18"/>
      </c>
    </row>
    <row r="196" spans="1:10" ht="12.75">
      <c r="A196" s="11">
        <f t="shared" si="19"/>
      </c>
      <c r="B196" s="95">
        <f t="shared" si="20"/>
      </c>
      <c r="C196" s="26">
        <f>IF(ISERROR(LOOKUP(B196,Amortization!A$88:A$100,Amortization!B$88:B$100)),"",(LOOKUP(B196,Amortization!A$88:A$100,Amortization!B$88:B$100)))</f>
      </c>
      <c r="D196" s="63">
        <f t="shared" si="21"/>
      </c>
      <c r="E196" s="19">
        <f t="shared" si="22"/>
      </c>
      <c r="F196" s="19">
        <f t="shared" si="23"/>
      </c>
      <c r="G196" s="19">
        <f t="shared" si="24"/>
      </c>
      <c r="H196" s="19">
        <f t="shared" si="25"/>
      </c>
      <c r="I196" s="19">
        <f t="shared" si="26"/>
      </c>
      <c r="J196" s="19">
        <f t="shared" si="18"/>
      </c>
    </row>
    <row r="197" spans="1:10" ht="12.75">
      <c r="A197" s="11">
        <f t="shared" si="19"/>
      </c>
      <c r="B197" s="95">
        <f t="shared" si="20"/>
      </c>
      <c r="C197" s="26">
        <f>IF(ISERROR(LOOKUP(B197,Amortization!A$88:A$100,Amortization!B$88:B$100)),"",(LOOKUP(B197,Amortization!A$88:A$100,Amortization!B$88:B$100)))</f>
      </c>
      <c r="D197" s="63">
        <f t="shared" si="21"/>
      </c>
      <c r="E197" s="19">
        <f t="shared" si="22"/>
      </c>
      <c r="F197" s="19">
        <f t="shared" si="23"/>
      </c>
      <c r="G197" s="19">
        <f t="shared" si="24"/>
      </c>
      <c r="H197" s="19">
        <f t="shared" si="25"/>
      </c>
      <c r="I197" s="19">
        <f t="shared" si="26"/>
      </c>
      <c r="J197" s="19">
        <f t="shared" si="18"/>
      </c>
    </row>
    <row r="198" spans="1:10" ht="12.75">
      <c r="A198" s="11">
        <f t="shared" si="19"/>
      </c>
      <c r="B198" s="95">
        <f t="shared" si="20"/>
      </c>
      <c r="C198" s="26">
        <f>IF(ISERROR(LOOKUP(B198,Amortization!A$88:A$100,Amortization!B$88:B$100)),"",(LOOKUP(B198,Amortization!A$88:A$100,Amortization!B$88:B$100)))</f>
      </c>
      <c r="D198" s="63">
        <f t="shared" si="21"/>
      </c>
      <c r="E198" s="19">
        <f t="shared" si="22"/>
      </c>
      <c r="F198" s="19">
        <f t="shared" si="23"/>
      </c>
      <c r="G198" s="19">
        <f t="shared" si="24"/>
      </c>
      <c r="H198" s="19">
        <f t="shared" si="25"/>
      </c>
      <c r="I198" s="19">
        <f t="shared" si="26"/>
      </c>
      <c r="J198" s="19">
        <f t="shared" si="18"/>
      </c>
    </row>
    <row r="199" spans="1:10" ht="12.75">
      <c r="A199" s="11">
        <f t="shared" si="19"/>
      </c>
      <c r="B199" s="95">
        <f t="shared" si="20"/>
      </c>
      <c r="C199" s="26">
        <f>IF(ISERROR(LOOKUP(B199,Amortization!A$88:A$100,Amortization!B$88:B$100)),"",(LOOKUP(B199,Amortization!A$88:A$100,Amortization!B$88:B$100)))</f>
      </c>
      <c r="D199" s="63">
        <f t="shared" si="21"/>
      </c>
      <c r="E199" s="19">
        <f t="shared" si="22"/>
      </c>
      <c r="F199" s="19">
        <f t="shared" si="23"/>
      </c>
      <c r="G199" s="19">
        <f t="shared" si="24"/>
      </c>
      <c r="H199" s="19">
        <f t="shared" si="25"/>
      </c>
      <c r="I199" s="19">
        <f t="shared" si="26"/>
      </c>
      <c r="J199" s="19">
        <f t="shared" si="18"/>
      </c>
    </row>
    <row r="200" spans="1:10" ht="12.75">
      <c r="A200" s="11">
        <f t="shared" si="19"/>
      </c>
      <c r="B200" s="95">
        <f t="shared" si="20"/>
      </c>
      <c r="C200" s="26">
        <f>IF(ISERROR(LOOKUP(B200,Amortization!A$88:A$100,Amortization!B$88:B$100)),"",(LOOKUP(B200,Amortization!A$88:A$100,Amortization!B$88:B$100)))</f>
      </c>
      <c r="D200" s="63">
        <f t="shared" si="21"/>
      </c>
      <c r="E200" s="19">
        <f t="shared" si="22"/>
      </c>
      <c r="F200" s="19">
        <f t="shared" si="23"/>
      </c>
      <c r="G200" s="19">
        <f t="shared" si="24"/>
      </c>
      <c r="H200" s="19">
        <f t="shared" si="25"/>
      </c>
      <c r="I200" s="19">
        <f t="shared" si="26"/>
      </c>
      <c r="J200" s="19">
        <f t="shared" si="18"/>
      </c>
    </row>
    <row r="201" spans="1:10" s="24" customFormat="1" ht="12.75" customHeight="1">
      <c r="A201" s="100" t="s">
        <v>156</v>
      </c>
      <c r="B201" s="97"/>
      <c r="C201" s="98"/>
      <c r="D201" s="99"/>
      <c r="E201" s="103"/>
      <c r="F201" s="103"/>
      <c r="G201" s="103"/>
      <c r="H201" s="103"/>
      <c r="I201" s="103"/>
      <c r="J201" s="103"/>
    </row>
    <row r="202" spans="1:10" ht="12.75">
      <c r="A202" s="11">
        <f>IF(J200="","",IF(J200="END","",A200+1))</f>
      </c>
      <c r="B202" s="95">
        <f>IF(J200="","",IF(B200&lt;12,B200+1,1))</f>
      </c>
      <c r="C202" s="26">
        <f>IF(ISERROR(LOOKUP(B202,Amortization!A$88:A$100,Amortization!B$88:B$100)),"",(LOOKUP(B202,Amortization!A$88:A$100,Amortization!B$88:B$100)))</f>
      </c>
      <c r="D202" s="63">
        <f>IF(J200="","",IF(B202&gt;1,D200,D200+1))</f>
      </c>
      <c r="E202" s="19">
        <f>IF(J200&lt;&gt;"",I200,"")</f>
      </c>
      <c r="F202" s="19">
        <f t="shared" si="23"/>
      </c>
      <c r="G202" s="19">
        <f t="shared" si="24"/>
      </c>
      <c r="H202" s="19">
        <f>IF(J200="","",$B$4)</f>
      </c>
      <c r="I202" s="19">
        <f t="shared" si="26"/>
      </c>
      <c r="J202" s="19">
        <f t="shared" si="18"/>
      </c>
    </row>
    <row r="203" spans="1:10" ht="12.75">
      <c r="A203" s="11">
        <f t="shared" si="19"/>
      </c>
      <c r="B203" s="95">
        <f t="shared" si="20"/>
      </c>
      <c r="C203" s="26">
        <f>IF(ISERROR(LOOKUP(B203,Amortization!A$88:A$100,Amortization!B$88:B$100)),"",(LOOKUP(B203,Amortization!A$88:A$100,Amortization!B$88:B$100)))</f>
      </c>
      <c r="D203" s="63">
        <f t="shared" si="21"/>
      </c>
      <c r="E203" s="19">
        <f t="shared" si="22"/>
      </c>
      <c r="F203" s="19">
        <f t="shared" si="23"/>
      </c>
      <c r="G203" s="19">
        <f t="shared" si="24"/>
      </c>
      <c r="H203" s="19">
        <f t="shared" si="25"/>
      </c>
      <c r="I203" s="19">
        <f t="shared" si="26"/>
      </c>
      <c r="J203" s="19">
        <f t="shared" si="18"/>
      </c>
    </row>
    <row r="204" spans="1:10" ht="12.75">
      <c r="A204" s="11">
        <f t="shared" si="19"/>
      </c>
      <c r="B204" s="95">
        <f t="shared" si="20"/>
      </c>
      <c r="C204" s="26">
        <f>IF(ISERROR(LOOKUP(B204,Amortization!A$88:A$100,Amortization!B$88:B$100)),"",(LOOKUP(B204,Amortization!A$88:A$100,Amortization!B$88:B$100)))</f>
      </c>
      <c r="D204" s="63">
        <f t="shared" si="21"/>
      </c>
      <c r="E204" s="19">
        <f t="shared" si="22"/>
      </c>
      <c r="F204" s="19">
        <f t="shared" si="23"/>
      </c>
      <c r="G204" s="19">
        <f t="shared" si="24"/>
      </c>
      <c r="H204" s="19">
        <f t="shared" si="25"/>
      </c>
      <c r="I204" s="19">
        <f t="shared" si="26"/>
      </c>
      <c r="J204" s="19">
        <f t="shared" si="18"/>
      </c>
    </row>
    <row r="205" spans="1:10" ht="12.75">
      <c r="A205" s="11">
        <f t="shared" si="19"/>
      </c>
      <c r="B205" s="95">
        <f t="shared" si="20"/>
      </c>
      <c r="C205" s="26">
        <f>IF(ISERROR(LOOKUP(B205,Amortization!A$88:A$100,Amortization!B$88:B$100)),"",(LOOKUP(B205,Amortization!A$88:A$100,Amortization!B$88:B$100)))</f>
      </c>
      <c r="D205" s="63">
        <f t="shared" si="21"/>
      </c>
      <c r="E205" s="19">
        <f t="shared" si="22"/>
      </c>
      <c r="F205" s="19">
        <f t="shared" si="23"/>
      </c>
      <c r="G205" s="19">
        <f t="shared" si="24"/>
      </c>
      <c r="H205" s="19">
        <f t="shared" si="25"/>
      </c>
      <c r="I205" s="19">
        <f t="shared" si="26"/>
      </c>
      <c r="J205" s="19">
        <f t="shared" si="18"/>
      </c>
    </row>
    <row r="206" spans="1:10" ht="12.75">
      <c r="A206" s="11">
        <f t="shared" si="19"/>
      </c>
      <c r="B206" s="95">
        <f t="shared" si="20"/>
      </c>
      <c r="C206" s="26">
        <f>IF(ISERROR(LOOKUP(B206,Amortization!A$88:A$100,Amortization!B$88:B$100)),"",(LOOKUP(B206,Amortization!A$88:A$100,Amortization!B$88:B$100)))</f>
      </c>
      <c r="D206" s="63">
        <f t="shared" si="21"/>
      </c>
      <c r="E206" s="19">
        <f t="shared" si="22"/>
      </c>
      <c r="F206" s="19">
        <f t="shared" si="23"/>
      </c>
      <c r="G206" s="19">
        <f t="shared" si="24"/>
      </c>
      <c r="H206" s="19">
        <f t="shared" si="25"/>
      </c>
      <c r="I206" s="19">
        <f t="shared" si="26"/>
      </c>
      <c r="J206" s="19">
        <f t="shared" si="18"/>
      </c>
    </row>
    <row r="207" spans="1:10" ht="12.75">
      <c r="A207" s="11">
        <f t="shared" si="19"/>
      </c>
      <c r="B207" s="95">
        <f t="shared" si="20"/>
      </c>
      <c r="C207" s="26">
        <f>IF(ISERROR(LOOKUP(B207,Amortization!A$88:A$100,Amortization!B$88:B$100)),"",(LOOKUP(B207,Amortization!A$88:A$100,Amortization!B$88:B$100)))</f>
      </c>
      <c r="D207" s="63">
        <f t="shared" si="21"/>
      </c>
      <c r="E207" s="19">
        <f t="shared" si="22"/>
      </c>
      <c r="F207" s="19">
        <f t="shared" si="23"/>
      </c>
      <c r="G207" s="19">
        <f t="shared" si="24"/>
      </c>
      <c r="H207" s="19">
        <f t="shared" si="25"/>
      </c>
      <c r="I207" s="19">
        <f t="shared" si="26"/>
      </c>
      <c r="J207" s="19">
        <f t="shared" si="18"/>
      </c>
    </row>
    <row r="208" spans="1:10" ht="12.75">
      <c r="A208" s="11">
        <f t="shared" si="19"/>
      </c>
      <c r="B208" s="95">
        <f t="shared" si="20"/>
      </c>
      <c r="C208" s="26">
        <f>IF(ISERROR(LOOKUP(B208,Amortization!A$88:A$100,Amortization!B$88:B$100)),"",(LOOKUP(B208,Amortization!A$88:A$100,Amortization!B$88:B$100)))</f>
      </c>
      <c r="D208" s="63">
        <f t="shared" si="21"/>
      </c>
      <c r="E208" s="19">
        <f t="shared" si="22"/>
      </c>
      <c r="F208" s="19">
        <f t="shared" si="23"/>
      </c>
      <c r="G208" s="19">
        <f t="shared" si="24"/>
      </c>
      <c r="H208" s="19">
        <f t="shared" si="25"/>
      </c>
      <c r="I208" s="19">
        <f t="shared" si="26"/>
      </c>
      <c r="J208" s="19">
        <f t="shared" si="18"/>
      </c>
    </row>
    <row r="209" spans="1:10" ht="12.75">
      <c r="A209" s="11">
        <f t="shared" si="19"/>
      </c>
      <c r="B209" s="95">
        <f t="shared" si="20"/>
      </c>
      <c r="C209" s="26">
        <f>IF(ISERROR(LOOKUP(B209,Amortization!A$88:A$100,Amortization!B$88:B$100)),"",(LOOKUP(B209,Amortization!A$88:A$100,Amortization!B$88:B$100)))</f>
      </c>
      <c r="D209" s="63">
        <f t="shared" si="21"/>
      </c>
      <c r="E209" s="19">
        <f t="shared" si="22"/>
      </c>
      <c r="F209" s="19">
        <f t="shared" si="23"/>
      </c>
      <c r="G209" s="19">
        <f t="shared" si="24"/>
      </c>
      <c r="H209" s="19">
        <f t="shared" si="25"/>
      </c>
      <c r="I209" s="19">
        <f t="shared" si="26"/>
      </c>
      <c r="J209" s="19">
        <f t="shared" si="18"/>
      </c>
    </row>
    <row r="210" spans="1:10" ht="12.75">
      <c r="A210" s="11">
        <f t="shared" si="19"/>
      </c>
      <c r="B210" s="95">
        <f t="shared" si="20"/>
      </c>
      <c r="C210" s="26">
        <f>IF(ISERROR(LOOKUP(B210,Amortization!A$88:A$100,Amortization!B$88:B$100)),"",(LOOKUP(B210,Amortization!A$88:A$100,Amortization!B$88:B$100)))</f>
      </c>
      <c r="D210" s="63">
        <f t="shared" si="21"/>
      </c>
      <c r="E210" s="19">
        <f t="shared" si="22"/>
      </c>
      <c r="F210" s="19">
        <f t="shared" si="23"/>
      </c>
      <c r="G210" s="19">
        <f t="shared" si="24"/>
      </c>
      <c r="H210" s="19">
        <f t="shared" si="25"/>
      </c>
      <c r="I210" s="19">
        <f t="shared" si="26"/>
      </c>
      <c r="J210" s="19">
        <f t="shared" si="18"/>
      </c>
    </row>
    <row r="211" spans="1:10" ht="12.75">
      <c r="A211" s="11">
        <f t="shared" si="19"/>
      </c>
      <c r="B211" s="95">
        <f t="shared" si="20"/>
      </c>
      <c r="C211" s="26">
        <f>IF(ISERROR(LOOKUP(B211,Amortization!A$88:A$100,Amortization!B$88:B$100)),"",(LOOKUP(B211,Amortization!A$88:A$100,Amortization!B$88:B$100)))</f>
      </c>
      <c r="D211" s="63">
        <f t="shared" si="21"/>
      </c>
      <c r="E211" s="19">
        <f t="shared" si="22"/>
      </c>
      <c r="F211" s="19">
        <f t="shared" si="23"/>
      </c>
      <c r="G211" s="19">
        <f t="shared" si="24"/>
      </c>
      <c r="H211" s="19">
        <f t="shared" si="25"/>
      </c>
      <c r="I211" s="19">
        <f t="shared" si="26"/>
      </c>
      <c r="J211" s="19">
        <f t="shared" si="18"/>
      </c>
    </row>
    <row r="212" spans="1:10" ht="12.75">
      <c r="A212" s="11">
        <f t="shared" si="19"/>
      </c>
      <c r="B212" s="95">
        <f t="shared" si="20"/>
      </c>
      <c r="C212" s="26">
        <f>IF(ISERROR(LOOKUP(B212,Amortization!A$88:A$100,Amortization!B$88:B$100)),"",(LOOKUP(B212,Amortization!A$88:A$100,Amortization!B$88:B$100)))</f>
      </c>
      <c r="D212" s="63">
        <f t="shared" si="21"/>
      </c>
      <c r="E212" s="19">
        <f t="shared" si="22"/>
      </c>
      <c r="F212" s="19">
        <f t="shared" si="23"/>
      </c>
      <c r="G212" s="19">
        <f t="shared" si="24"/>
      </c>
      <c r="H212" s="19">
        <f t="shared" si="25"/>
      </c>
      <c r="I212" s="19">
        <f t="shared" si="26"/>
      </c>
      <c r="J212" s="19">
        <f t="shared" si="18"/>
      </c>
    </row>
    <row r="213" spans="1:10" ht="12.75">
      <c r="A213" s="11">
        <f t="shared" si="19"/>
      </c>
      <c r="B213" s="95">
        <f t="shared" si="20"/>
      </c>
      <c r="C213" s="26">
        <f>IF(ISERROR(LOOKUP(B213,Amortization!A$88:A$100,Amortization!B$88:B$100)),"",(LOOKUP(B213,Amortization!A$88:A$100,Amortization!B$88:B$100)))</f>
      </c>
      <c r="D213" s="63">
        <f t="shared" si="21"/>
      </c>
      <c r="E213" s="19">
        <f t="shared" si="22"/>
      </c>
      <c r="F213" s="19">
        <f t="shared" si="23"/>
      </c>
      <c r="G213" s="19">
        <f t="shared" si="24"/>
      </c>
      <c r="H213" s="19">
        <f t="shared" si="25"/>
      </c>
      <c r="I213" s="19">
        <f t="shared" si="26"/>
      </c>
      <c r="J213" s="19">
        <f t="shared" si="18"/>
      </c>
    </row>
    <row r="214" spans="1:10" s="24" customFormat="1" ht="12.75" customHeight="1">
      <c r="A214" s="100" t="s">
        <v>157</v>
      </c>
      <c r="B214" s="97"/>
      <c r="C214" s="98"/>
      <c r="D214" s="99"/>
      <c r="E214" s="103"/>
      <c r="F214" s="103"/>
      <c r="G214" s="103"/>
      <c r="H214" s="103"/>
      <c r="I214" s="103"/>
      <c r="J214" s="103"/>
    </row>
    <row r="215" spans="1:10" ht="12.75">
      <c r="A215" s="11">
        <f>IF(J213="","",IF(J213="END","",A213+1))</f>
      </c>
      <c r="B215" s="95">
        <f>IF(J213="","",IF(B213&lt;12,B213+1,1))</f>
      </c>
      <c r="C215" s="26">
        <f>IF(ISERROR(LOOKUP(B215,Amortization!A$88:A$100,Amortization!B$88:B$100)),"",(LOOKUP(B215,Amortization!A$88:A$100,Amortization!B$88:B$100)))</f>
      </c>
      <c r="D215" s="63">
        <f>IF(J213="","",IF(B215&gt;1,D213,D213+1))</f>
      </c>
      <c r="E215" s="19">
        <f>IF(J213&lt;&gt;"",I213,"")</f>
      </c>
      <c r="F215" s="19">
        <f t="shared" si="23"/>
      </c>
      <c r="G215" s="19">
        <f t="shared" si="24"/>
      </c>
      <c r="H215" s="19">
        <f>IF(J213="","",$B$4)</f>
      </c>
      <c r="I215" s="19">
        <f t="shared" si="26"/>
      </c>
      <c r="J215" s="19">
        <f t="shared" si="18"/>
      </c>
    </row>
    <row r="216" spans="1:10" ht="12.75">
      <c r="A216" s="11">
        <f t="shared" si="19"/>
      </c>
      <c r="B216" s="95">
        <f t="shared" si="20"/>
      </c>
      <c r="C216" s="26">
        <f>IF(ISERROR(LOOKUP(B216,Amortization!A$88:A$100,Amortization!B$88:B$100)),"",(LOOKUP(B216,Amortization!A$88:A$100,Amortization!B$88:B$100)))</f>
      </c>
      <c r="D216" s="63">
        <f t="shared" si="21"/>
      </c>
      <c r="E216" s="19">
        <f t="shared" si="22"/>
      </c>
      <c r="F216" s="19">
        <f t="shared" si="23"/>
      </c>
      <c r="G216" s="19">
        <f t="shared" si="24"/>
      </c>
      <c r="H216" s="19">
        <f t="shared" si="25"/>
      </c>
      <c r="I216" s="19">
        <f t="shared" si="26"/>
      </c>
      <c r="J216" s="19">
        <f aca="true" t="shared" si="27" ref="J216:J284">IF(I216&gt;=0.01,I216,"")</f>
      </c>
    </row>
    <row r="217" spans="1:10" ht="12.75">
      <c r="A217" s="11">
        <f aca="true" t="shared" si="28" ref="A217:A285">IF(J216="","",IF(J216="END","",A216+1))</f>
      </c>
      <c r="B217" s="95">
        <f aca="true" t="shared" si="29" ref="B217:B285">IF(J216="","",IF(B216&lt;12,B216+1,1))</f>
      </c>
      <c r="C217" s="26">
        <f>IF(ISERROR(LOOKUP(B217,Amortization!A$88:A$100,Amortization!B$88:B$100)),"",(LOOKUP(B217,Amortization!A$88:A$100,Amortization!B$88:B$100)))</f>
      </c>
      <c r="D217" s="63">
        <f aca="true" t="shared" si="30" ref="D217:D285">IF(J216="","",IF(B217&gt;1,D216,D216+1))</f>
      </c>
      <c r="E217" s="19">
        <f aca="true" t="shared" si="31" ref="E217:E285">IF(J216&lt;&gt;"",I216,"")</f>
      </c>
      <c r="F217" s="19">
        <f aca="true" t="shared" si="32" ref="F217:F285">IF(ISERROR(E217-I217),"",E217-I217)</f>
      </c>
      <c r="G217" s="19">
        <f aca="true" t="shared" si="33" ref="G217:G285">IF(ISERROR(E217*($B$2/12)),"",E217*($B$2/12))</f>
      </c>
      <c r="H217" s="19">
        <f aca="true" t="shared" si="34" ref="H217:H285">IF(J216="","",$B$4)</f>
      </c>
      <c r="I217" s="19">
        <f aca="true" t="shared" si="35" ref="I217:I285">IF(ISERROR(E217+G217+H217&gt;0.01),"",(E217+G217+H217))</f>
      </c>
      <c r="J217" s="19">
        <f t="shared" si="27"/>
      </c>
    </row>
    <row r="218" spans="1:10" ht="12.75">
      <c r="A218" s="11">
        <f t="shared" si="28"/>
      </c>
      <c r="B218" s="95">
        <f t="shared" si="29"/>
      </c>
      <c r="C218" s="26">
        <f>IF(ISERROR(LOOKUP(B218,Amortization!A$88:A$100,Amortization!B$88:B$100)),"",(LOOKUP(B218,Amortization!A$88:A$100,Amortization!B$88:B$100)))</f>
      </c>
      <c r="D218" s="63">
        <f t="shared" si="30"/>
      </c>
      <c r="E218" s="19">
        <f t="shared" si="31"/>
      </c>
      <c r="F218" s="19">
        <f t="shared" si="32"/>
      </c>
      <c r="G218" s="19">
        <f t="shared" si="33"/>
      </c>
      <c r="H218" s="19">
        <f t="shared" si="34"/>
      </c>
      <c r="I218" s="19">
        <f t="shared" si="35"/>
      </c>
      <c r="J218" s="19">
        <f t="shared" si="27"/>
      </c>
    </row>
    <row r="219" spans="1:10" ht="12.75">
      <c r="A219" s="11">
        <f t="shared" si="28"/>
      </c>
      <c r="B219" s="95">
        <f t="shared" si="29"/>
      </c>
      <c r="C219" s="26">
        <f>IF(ISERROR(LOOKUP(B219,Amortization!A$88:A$100,Amortization!B$88:B$100)),"",(LOOKUP(B219,Amortization!A$88:A$100,Amortization!B$88:B$100)))</f>
      </c>
      <c r="D219" s="63">
        <f t="shared" si="30"/>
      </c>
      <c r="E219" s="19">
        <f t="shared" si="31"/>
      </c>
      <c r="F219" s="19">
        <f t="shared" si="32"/>
      </c>
      <c r="G219" s="19">
        <f t="shared" si="33"/>
      </c>
      <c r="H219" s="19">
        <f t="shared" si="34"/>
      </c>
      <c r="I219" s="19">
        <f t="shared" si="35"/>
      </c>
      <c r="J219" s="19">
        <f t="shared" si="27"/>
      </c>
    </row>
    <row r="220" spans="1:10" ht="12.75">
      <c r="A220" s="11">
        <f t="shared" si="28"/>
      </c>
      <c r="B220" s="95">
        <f t="shared" si="29"/>
      </c>
      <c r="C220" s="26">
        <f>IF(ISERROR(LOOKUP(B220,Amortization!A$88:A$100,Amortization!B$88:B$100)),"",(LOOKUP(B220,Amortization!A$88:A$100,Amortization!B$88:B$100)))</f>
      </c>
      <c r="D220" s="63">
        <f t="shared" si="30"/>
      </c>
      <c r="E220" s="19">
        <f t="shared" si="31"/>
      </c>
      <c r="F220" s="19">
        <f t="shared" si="32"/>
      </c>
      <c r="G220" s="19">
        <f t="shared" si="33"/>
      </c>
      <c r="H220" s="19">
        <f t="shared" si="34"/>
      </c>
      <c r="I220" s="19">
        <f t="shared" si="35"/>
      </c>
      <c r="J220" s="19">
        <f t="shared" si="27"/>
      </c>
    </row>
    <row r="221" spans="1:10" ht="12.75">
      <c r="A221" s="11">
        <f t="shared" si="28"/>
      </c>
      <c r="B221" s="95">
        <f t="shared" si="29"/>
      </c>
      <c r="C221" s="26">
        <f>IF(ISERROR(LOOKUP(B221,Amortization!A$88:A$100,Amortization!B$88:B$100)),"",(LOOKUP(B221,Amortization!A$88:A$100,Amortization!B$88:B$100)))</f>
      </c>
      <c r="D221" s="63">
        <f t="shared" si="30"/>
      </c>
      <c r="E221" s="19">
        <f t="shared" si="31"/>
      </c>
      <c r="F221" s="19">
        <f t="shared" si="32"/>
      </c>
      <c r="G221" s="19">
        <f t="shared" si="33"/>
      </c>
      <c r="H221" s="19">
        <f t="shared" si="34"/>
      </c>
      <c r="I221" s="19">
        <f t="shared" si="35"/>
      </c>
      <c r="J221" s="19">
        <f t="shared" si="27"/>
      </c>
    </row>
    <row r="222" spans="1:10" ht="12.75">
      <c r="A222" s="11">
        <f t="shared" si="28"/>
      </c>
      <c r="B222" s="95">
        <f t="shared" si="29"/>
      </c>
      <c r="C222" s="26">
        <f>IF(ISERROR(LOOKUP(B222,Amortization!A$88:A$100,Amortization!B$88:B$100)),"",(LOOKUP(B222,Amortization!A$88:A$100,Amortization!B$88:B$100)))</f>
      </c>
      <c r="D222" s="63">
        <f t="shared" si="30"/>
      </c>
      <c r="E222" s="19">
        <f t="shared" si="31"/>
      </c>
      <c r="F222" s="19">
        <f t="shared" si="32"/>
      </c>
      <c r="G222" s="19">
        <f t="shared" si="33"/>
      </c>
      <c r="H222" s="19">
        <f t="shared" si="34"/>
      </c>
      <c r="I222" s="19">
        <f t="shared" si="35"/>
      </c>
      <c r="J222" s="19">
        <f t="shared" si="27"/>
      </c>
    </row>
    <row r="223" spans="1:10" ht="12.75">
      <c r="A223" s="11">
        <f t="shared" si="28"/>
      </c>
      <c r="B223" s="95">
        <f t="shared" si="29"/>
      </c>
      <c r="C223" s="26">
        <f>IF(ISERROR(LOOKUP(B223,Amortization!A$88:A$100,Amortization!B$88:B$100)),"",(LOOKUP(B223,Amortization!A$88:A$100,Amortization!B$88:B$100)))</f>
      </c>
      <c r="D223" s="63">
        <f t="shared" si="30"/>
      </c>
      <c r="E223" s="19">
        <f t="shared" si="31"/>
      </c>
      <c r="F223" s="19">
        <f t="shared" si="32"/>
      </c>
      <c r="G223" s="19">
        <f t="shared" si="33"/>
      </c>
      <c r="H223" s="19">
        <f t="shared" si="34"/>
      </c>
      <c r="I223" s="19">
        <f t="shared" si="35"/>
      </c>
      <c r="J223" s="19">
        <f t="shared" si="27"/>
      </c>
    </row>
    <row r="224" spans="1:10" ht="12.75">
      <c r="A224" s="11">
        <f t="shared" si="28"/>
      </c>
      <c r="B224" s="95">
        <f t="shared" si="29"/>
      </c>
      <c r="C224" s="26">
        <f>IF(ISERROR(LOOKUP(B224,Amortization!A$88:A$100,Amortization!B$88:B$100)),"",(LOOKUP(B224,Amortization!A$88:A$100,Amortization!B$88:B$100)))</f>
      </c>
      <c r="D224" s="63">
        <f t="shared" si="30"/>
      </c>
      <c r="E224" s="19">
        <f t="shared" si="31"/>
      </c>
      <c r="F224" s="19">
        <f t="shared" si="32"/>
      </c>
      <c r="G224" s="19">
        <f t="shared" si="33"/>
      </c>
      <c r="H224" s="19">
        <f t="shared" si="34"/>
      </c>
      <c r="I224" s="19">
        <f t="shared" si="35"/>
      </c>
      <c r="J224" s="19">
        <f t="shared" si="27"/>
      </c>
    </row>
    <row r="225" spans="1:10" ht="12.75">
      <c r="A225" s="11">
        <f t="shared" si="28"/>
      </c>
      <c r="B225" s="95">
        <f t="shared" si="29"/>
      </c>
      <c r="C225" s="26">
        <f>IF(ISERROR(LOOKUP(B225,Amortization!A$88:A$100,Amortization!B$88:B$100)),"",(LOOKUP(B225,Amortization!A$88:A$100,Amortization!B$88:B$100)))</f>
      </c>
      <c r="D225" s="63">
        <f t="shared" si="30"/>
      </c>
      <c r="E225" s="19">
        <f t="shared" si="31"/>
      </c>
      <c r="F225" s="19">
        <f t="shared" si="32"/>
      </c>
      <c r="G225" s="19">
        <f t="shared" si="33"/>
      </c>
      <c r="H225" s="19">
        <f t="shared" si="34"/>
      </c>
      <c r="I225" s="19">
        <f t="shared" si="35"/>
      </c>
      <c r="J225" s="19">
        <f t="shared" si="27"/>
      </c>
    </row>
    <row r="226" spans="1:10" ht="12.75">
      <c r="A226" s="11">
        <f t="shared" si="28"/>
      </c>
      <c r="B226" s="95">
        <f t="shared" si="29"/>
      </c>
      <c r="C226" s="26">
        <f>IF(ISERROR(LOOKUP(B226,Amortization!A$88:A$100,Amortization!B$88:B$100)),"",(LOOKUP(B226,Amortization!A$88:A$100,Amortization!B$88:B$100)))</f>
      </c>
      <c r="D226" s="63">
        <f t="shared" si="30"/>
      </c>
      <c r="E226" s="19">
        <f t="shared" si="31"/>
      </c>
      <c r="F226" s="19">
        <f t="shared" si="32"/>
      </c>
      <c r="G226" s="19">
        <f t="shared" si="33"/>
      </c>
      <c r="H226" s="19">
        <f t="shared" si="34"/>
      </c>
      <c r="I226" s="19">
        <f t="shared" si="35"/>
      </c>
      <c r="J226" s="19">
        <f t="shared" si="27"/>
      </c>
    </row>
    <row r="227" spans="1:10" s="24" customFormat="1" ht="12.75" customHeight="1">
      <c r="A227" s="100" t="s">
        <v>158</v>
      </c>
      <c r="B227" s="97"/>
      <c r="C227" s="98"/>
      <c r="D227" s="99"/>
      <c r="E227" s="103"/>
      <c r="F227" s="103"/>
      <c r="G227" s="103"/>
      <c r="H227" s="103"/>
      <c r="I227" s="103"/>
      <c r="J227" s="103"/>
    </row>
    <row r="228" spans="1:10" ht="12.75">
      <c r="A228" s="11">
        <f>IF(J226="","",IF(J226="END","",A226+1))</f>
      </c>
      <c r="B228" s="95">
        <f>IF(J226="","",IF(B226&lt;12,B226+1,1))</f>
      </c>
      <c r="C228" s="26">
        <f>IF(ISERROR(LOOKUP(B228,Amortization!A$88:A$100,Amortization!B$88:B$100)),"",(LOOKUP(B228,Amortization!A$88:A$100,Amortization!B$88:B$100)))</f>
      </c>
      <c r="D228" s="63">
        <f>IF(J226="","",IF(B228&gt;1,D226,D226+1))</f>
      </c>
      <c r="E228" s="19">
        <f>IF(J226&lt;&gt;"",I226,"")</f>
      </c>
      <c r="F228" s="19">
        <f t="shared" si="32"/>
      </c>
      <c r="G228" s="19">
        <f t="shared" si="33"/>
      </c>
      <c r="H228" s="19">
        <f>IF(J226="","",$B$4)</f>
      </c>
      <c r="I228" s="19">
        <f t="shared" si="35"/>
      </c>
      <c r="J228" s="19">
        <f t="shared" si="27"/>
      </c>
    </row>
    <row r="229" spans="1:10" ht="12.75">
      <c r="A229" s="11">
        <f t="shared" si="28"/>
      </c>
      <c r="B229" s="95">
        <f t="shared" si="29"/>
      </c>
      <c r="C229" s="26">
        <f>IF(ISERROR(LOOKUP(B229,Amortization!A$88:A$100,Amortization!B$88:B$100)),"",(LOOKUP(B229,Amortization!A$88:A$100,Amortization!B$88:B$100)))</f>
      </c>
      <c r="D229" s="63">
        <f t="shared" si="30"/>
      </c>
      <c r="E229" s="19">
        <f t="shared" si="31"/>
      </c>
      <c r="F229" s="19">
        <f t="shared" si="32"/>
      </c>
      <c r="G229" s="19">
        <f t="shared" si="33"/>
      </c>
      <c r="H229" s="19">
        <f t="shared" si="34"/>
      </c>
      <c r="I229" s="19">
        <f t="shared" si="35"/>
      </c>
      <c r="J229" s="19">
        <f t="shared" si="27"/>
      </c>
    </row>
    <row r="230" spans="1:10" ht="12.75">
      <c r="A230" s="11">
        <f t="shared" si="28"/>
      </c>
      <c r="B230" s="95">
        <f t="shared" si="29"/>
      </c>
      <c r="C230" s="26">
        <f>IF(ISERROR(LOOKUP(B230,Amortization!A$88:A$100,Amortization!B$88:B$100)),"",(LOOKUP(B230,Amortization!A$88:A$100,Amortization!B$88:B$100)))</f>
      </c>
      <c r="D230" s="63">
        <f t="shared" si="30"/>
      </c>
      <c r="E230" s="19">
        <f t="shared" si="31"/>
      </c>
      <c r="F230" s="19">
        <f t="shared" si="32"/>
      </c>
      <c r="G230" s="19">
        <f t="shared" si="33"/>
      </c>
      <c r="H230" s="19">
        <f t="shared" si="34"/>
      </c>
      <c r="I230" s="19">
        <f t="shared" si="35"/>
      </c>
      <c r="J230" s="19">
        <f t="shared" si="27"/>
      </c>
    </row>
    <row r="231" spans="1:10" ht="12.75">
      <c r="A231" s="11">
        <f t="shared" si="28"/>
      </c>
      <c r="B231" s="95">
        <f t="shared" si="29"/>
      </c>
      <c r="C231" s="26">
        <f>IF(ISERROR(LOOKUP(B231,Amortization!A$88:A$100,Amortization!B$88:B$100)),"",(LOOKUP(B231,Amortization!A$88:A$100,Amortization!B$88:B$100)))</f>
      </c>
      <c r="D231" s="63">
        <f t="shared" si="30"/>
      </c>
      <c r="E231" s="19">
        <f t="shared" si="31"/>
      </c>
      <c r="F231" s="19">
        <f t="shared" si="32"/>
      </c>
      <c r="G231" s="19">
        <f t="shared" si="33"/>
      </c>
      <c r="H231" s="19">
        <f t="shared" si="34"/>
      </c>
      <c r="I231" s="19">
        <f t="shared" si="35"/>
      </c>
      <c r="J231" s="19">
        <f t="shared" si="27"/>
      </c>
    </row>
    <row r="232" spans="1:10" ht="12.75">
      <c r="A232" s="11">
        <f t="shared" si="28"/>
      </c>
      <c r="B232" s="95">
        <f t="shared" si="29"/>
      </c>
      <c r="C232" s="26">
        <f>IF(ISERROR(LOOKUP(B232,Amortization!A$88:A$100,Amortization!B$88:B$100)),"",(LOOKUP(B232,Amortization!A$88:A$100,Amortization!B$88:B$100)))</f>
      </c>
      <c r="D232" s="63">
        <f t="shared" si="30"/>
      </c>
      <c r="E232" s="19">
        <f t="shared" si="31"/>
      </c>
      <c r="F232" s="19">
        <f t="shared" si="32"/>
      </c>
      <c r="G232" s="19">
        <f t="shared" si="33"/>
      </c>
      <c r="H232" s="19">
        <f t="shared" si="34"/>
      </c>
      <c r="I232" s="19">
        <f t="shared" si="35"/>
      </c>
      <c r="J232" s="19">
        <f t="shared" si="27"/>
      </c>
    </row>
    <row r="233" spans="1:10" ht="12.75">
      <c r="A233" s="11">
        <f t="shared" si="28"/>
      </c>
      <c r="B233" s="95">
        <f t="shared" si="29"/>
      </c>
      <c r="C233" s="26">
        <f>IF(ISERROR(LOOKUP(B233,Amortization!A$88:A$100,Amortization!B$88:B$100)),"",(LOOKUP(B233,Amortization!A$88:A$100,Amortization!B$88:B$100)))</f>
      </c>
      <c r="D233" s="63">
        <f t="shared" si="30"/>
      </c>
      <c r="E233" s="19">
        <f t="shared" si="31"/>
      </c>
      <c r="F233" s="19">
        <f t="shared" si="32"/>
      </c>
      <c r="G233" s="19">
        <f t="shared" si="33"/>
      </c>
      <c r="H233" s="19">
        <f t="shared" si="34"/>
      </c>
      <c r="I233" s="19">
        <f t="shared" si="35"/>
      </c>
      <c r="J233" s="19">
        <f t="shared" si="27"/>
      </c>
    </row>
    <row r="234" spans="1:10" ht="12.75">
      <c r="A234" s="11">
        <f t="shared" si="28"/>
      </c>
      <c r="B234" s="95">
        <f t="shared" si="29"/>
      </c>
      <c r="C234" s="26">
        <f>IF(ISERROR(LOOKUP(B234,Amortization!A$88:A$100,Amortization!B$88:B$100)),"",(LOOKUP(B234,Amortization!A$88:A$100,Amortization!B$88:B$100)))</f>
      </c>
      <c r="D234" s="63">
        <f t="shared" si="30"/>
      </c>
      <c r="E234" s="19">
        <f t="shared" si="31"/>
      </c>
      <c r="F234" s="19">
        <f t="shared" si="32"/>
      </c>
      <c r="G234" s="19">
        <f t="shared" si="33"/>
      </c>
      <c r="H234" s="19">
        <f t="shared" si="34"/>
      </c>
      <c r="I234" s="19">
        <f t="shared" si="35"/>
      </c>
      <c r="J234" s="19">
        <f t="shared" si="27"/>
      </c>
    </row>
    <row r="235" spans="1:10" ht="12.75">
      <c r="A235" s="11">
        <f t="shared" si="28"/>
      </c>
      <c r="B235" s="95">
        <f t="shared" si="29"/>
      </c>
      <c r="C235" s="26">
        <f>IF(ISERROR(LOOKUP(B235,Amortization!A$88:A$100,Amortization!B$88:B$100)),"",(LOOKUP(B235,Amortization!A$88:A$100,Amortization!B$88:B$100)))</f>
      </c>
      <c r="D235" s="63">
        <f t="shared" si="30"/>
      </c>
      <c r="E235" s="19">
        <f t="shared" si="31"/>
      </c>
      <c r="F235" s="19">
        <f t="shared" si="32"/>
      </c>
      <c r="G235" s="19">
        <f t="shared" si="33"/>
      </c>
      <c r="H235" s="19">
        <f t="shared" si="34"/>
      </c>
      <c r="I235" s="19">
        <f t="shared" si="35"/>
      </c>
      <c r="J235" s="19">
        <f t="shared" si="27"/>
      </c>
    </row>
    <row r="236" spans="1:10" ht="12.75">
      <c r="A236" s="11">
        <f t="shared" si="28"/>
      </c>
      <c r="B236" s="95">
        <f t="shared" si="29"/>
      </c>
      <c r="C236" s="26">
        <f>IF(ISERROR(LOOKUP(B236,Amortization!A$88:A$100,Amortization!B$88:B$100)),"",(LOOKUP(B236,Amortization!A$88:A$100,Amortization!B$88:B$100)))</f>
      </c>
      <c r="D236" s="63">
        <f t="shared" si="30"/>
      </c>
      <c r="E236" s="19">
        <f t="shared" si="31"/>
      </c>
      <c r="F236" s="19">
        <f t="shared" si="32"/>
      </c>
      <c r="G236" s="19">
        <f t="shared" si="33"/>
      </c>
      <c r="H236" s="19">
        <f t="shared" si="34"/>
      </c>
      <c r="I236" s="19">
        <f t="shared" si="35"/>
      </c>
      <c r="J236" s="19">
        <f t="shared" si="27"/>
      </c>
    </row>
    <row r="237" spans="1:10" ht="12.75">
      <c r="A237" s="11">
        <f t="shared" si="28"/>
      </c>
      <c r="B237" s="95">
        <f t="shared" si="29"/>
      </c>
      <c r="C237" s="26">
        <f>IF(ISERROR(LOOKUP(B237,Amortization!A$88:A$100,Amortization!B$88:B$100)),"",(LOOKUP(B237,Amortization!A$88:A$100,Amortization!B$88:B$100)))</f>
      </c>
      <c r="D237" s="63">
        <f t="shared" si="30"/>
      </c>
      <c r="E237" s="19">
        <f t="shared" si="31"/>
      </c>
      <c r="F237" s="19">
        <f t="shared" si="32"/>
      </c>
      <c r="G237" s="19">
        <f t="shared" si="33"/>
      </c>
      <c r="H237" s="19">
        <f t="shared" si="34"/>
      </c>
      <c r="I237" s="19">
        <f t="shared" si="35"/>
      </c>
      <c r="J237" s="19">
        <f t="shared" si="27"/>
      </c>
    </row>
    <row r="238" spans="1:10" ht="12.75">
      <c r="A238" s="11">
        <f t="shared" si="28"/>
      </c>
      <c r="B238" s="95">
        <f t="shared" si="29"/>
      </c>
      <c r="C238" s="26">
        <f>IF(ISERROR(LOOKUP(B238,Amortization!A$88:A$100,Amortization!B$88:B$100)),"",(LOOKUP(B238,Amortization!A$88:A$100,Amortization!B$88:B$100)))</f>
      </c>
      <c r="D238" s="63">
        <f t="shared" si="30"/>
      </c>
      <c r="E238" s="19">
        <f t="shared" si="31"/>
      </c>
      <c r="F238" s="19">
        <f t="shared" si="32"/>
      </c>
      <c r="G238" s="19">
        <f t="shared" si="33"/>
      </c>
      <c r="H238" s="19">
        <f t="shared" si="34"/>
      </c>
      <c r="I238" s="19">
        <f t="shared" si="35"/>
      </c>
      <c r="J238" s="19">
        <f t="shared" si="27"/>
      </c>
    </row>
    <row r="239" spans="1:10" ht="12.75">
      <c r="A239" s="11">
        <f t="shared" si="28"/>
      </c>
      <c r="B239" s="95">
        <f t="shared" si="29"/>
      </c>
      <c r="C239" s="26">
        <f>IF(ISERROR(LOOKUP(B239,Amortization!A$88:A$100,Amortization!B$88:B$100)),"",(LOOKUP(B239,Amortization!A$88:A$100,Amortization!B$88:B$100)))</f>
      </c>
      <c r="D239" s="63">
        <f t="shared" si="30"/>
      </c>
      <c r="E239" s="19">
        <f t="shared" si="31"/>
      </c>
      <c r="F239" s="19">
        <f t="shared" si="32"/>
      </c>
      <c r="G239" s="19">
        <f t="shared" si="33"/>
      </c>
      <c r="H239" s="19">
        <f t="shared" si="34"/>
      </c>
      <c r="I239" s="19">
        <f t="shared" si="35"/>
      </c>
      <c r="J239" s="19">
        <f t="shared" si="27"/>
      </c>
    </row>
    <row r="240" spans="1:10" s="24" customFormat="1" ht="12.75" customHeight="1">
      <c r="A240" s="100" t="s">
        <v>159</v>
      </c>
      <c r="B240" s="97"/>
      <c r="C240" s="98"/>
      <c r="D240" s="99"/>
      <c r="E240" s="103"/>
      <c r="F240" s="103"/>
      <c r="G240" s="103"/>
      <c r="H240" s="103"/>
      <c r="I240" s="103"/>
      <c r="J240" s="103"/>
    </row>
    <row r="241" spans="1:10" ht="12.75">
      <c r="A241" s="11">
        <f>IF(J239="","",IF(J239="END","",A239+1))</f>
      </c>
      <c r="B241" s="95">
        <f>IF(J239="","",IF(B239&lt;12,B239+1,1))</f>
      </c>
      <c r="C241" s="26">
        <f>IF(ISERROR(LOOKUP(B241,Amortization!A$88:A$100,Amortization!B$88:B$100)),"",(LOOKUP(B241,Amortization!A$88:A$100,Amortization!B$88:B$100)))</f>
      </c>
      <c r="D241" s="63">
        <f>IF(J239="","",IF(B241&gt;1,D239,D239+1))</f>
      </c>
      <c r="E241" s="19">
        <f>IF(J239&lt;&gt;"",I239,"")</f>
      </c>
      <c r="F241" s="19">
        <f t="shared" si="32"/>
      </c>
      <c r="G241" s="19">
        <f t="shared" si="33"/>
      </c>
      <c r="H241" s="19">
        <f>IF(J239="","",$B$4)</f>
      </c>
      <c r="I241" s="19">
        <f t="shared" si="35"/>
      </c>
      <c r="J241" s="19">
        <f t="shared" si="27"/>
      </c>
    </row>
    <row r="242" spans="1:10" ht="12.75">
      <c r="A242" s="11">
        <f t="shared" si="28"/>
      </c>
      <c r="B242" s="95">
        <f t="shared" si="29"/>
      </c>
      <c r="C242" s="26">
        <f>IF(ISERROR(LOOKUP(B242,Amortization!A$88:A$100,Amortization!B$88:B$100)),"",(LOOKUP(B242,Amortization!A$88:A$100,Amortization!B$88:B$100)))</f>
      </c>
      <c r="D242" s="63">
        <f t="shared" si="30"/>
      </c>
      <c r="E242" s="19">
        <f t="shared" si="31"/>
      </c>
      <c r="F242" s="19">
        <f t="shared" si="32"/>
      </c>
      <c r="G242" s="19">
        <f t="shared" si="33"/>
      </c>
      <c r="H242" s="19">
        <f t="shared" si="34"/>
      </c>
      <c r="I242" s="19">
        <f t="shared" si="35"/>
      </c>
      <c r="J242" s="19">
        <f t="shared" si="27"/>
      </c>
    </row>
    <row r="243" spans="1:10" ht="12.75">
      <c r="A243" s="11">
        <f t="shared" si="28"/>
      </c>
      <c r="B243" s="95">
        <f t="shared" si="29"/>
      </c>
      <c r="C243" s="26">
        <f>IF(ISERROR(LOOKUP(B243,Amortization!A$88:A$100,Amortization!B$88:B$100)),"",(LOOKUP(B243,Amortization!A$88:A$100,Amortization!B$88:B$100)))</f>
      </c>
      <c r="D243" s="63">
        <f t="shared" si="30"/>
      </c>
      <c r="E243" s="19">
        <f t="shared" si="31"/>
      </c>
      <c r="F243" s="19">
        <f t="shared" si="32"/>
      </c>
      <c r="G243" s="19">
        <f t="shared" si="33"/>
      </c>
      <c r="H243" s="19">
        <f t="shared" si="34"/>
      </c>
      <c r="I243" s="19">
        <f t="shared" si="35"/>
      </c>
      <c r="J243" s="19">
        <f t="shared" si="27"/>
      </c>
    </row>
    <row r="244" spans="1:10" ht="12.75">
      <c r="A244" s="11">
        <f t="shared" si="28"/>
      </c>
      <c r="B244" s="95">
        <f t="shared" si="29"/>
      </c>
      <c r="C244" s="26">
        <f>IF(ISERROR(LOOKUP(B244,Amortization!A$88:A$100,Amortization!B$88:B$100)),"",(LOOKUP(B244,Amortization!A$88:A$100,Amortization!B$88:B$100)))</f>
      </c>
      <c r="D244" s="63">
        <f t="shared" si="30"/>
      </c>
      <c r="E244" s="19">
        <f t="shared" si="31"/>
      </c>
      <c r="F244" s="19">
        <f t="shared" si="32"/>
      </c>
      <c r="G244" s="19">
        <f t="shared" si="33"/>
      </c>
      <c r="H244" s="19">
        <f t="shared" si="34"/>
      </c>
      <c r="I244" s="19">
        <f t="shared" si="35"/>
      </c>
      <c r="J244" s="19">
        <f t="shared" si="27"/>
      </c>
    </row>
    <row r="245" spans="1:10" ht="12.75">
      <c r="A245" s="11">
        <f t="shared" si="28"/>
      </c>
      <c r="B245" s="95">
        <f t="shared" si="29"/>
      </c>
      <c r="C245" s="26">
        <f>IF(ISERROR(LOOKUP(B245,Amortization!A$88:A$100,Amortization!B$88:B$100)),"",(LOOKUP(B245,Amortization!A$88:A$100,Amortization!B$88:B$100)))</f>
      </c>
      <c r="D245" s="63">
        <f t="shared" si="30"/>
      </c>
      <c r="E245" s="19">
        <f t="shared" si="31"/>
      </c>
      <c r="F245" s="19">
        <f t="shared" si="32"/>
      </c>
      <c r="G245" s="19">
        <f t="shared" si="33"/>
      </c>
      <c r="H245" s="19">
        <f t="shared" si="34"/>
      </c>
      <c r="I245" s="19">
        <f t="shared" si="35"/>
      </c>
      <c r="J245" s="19">
        <f t="shared" si="27"/>
      </c>
    </row>
    <row r="246" spans="1:10" ht="12.75">
      <c r="A246" s="11">
        <f t="shared" si="28"/>
      </c>
      <c r="B246" s="95">
        <f t="shared" si="29"/>
      </c>
      <c r="C246" s="26">
        <f>IF(ISERROR(LOOKUP(B246,Amortization!A$88:A$100,Amortization!B$88:B$100)),"",(LOOKUP(B246,Amortization!A$88:A$100,Amortization!B$88:B$100)))</f>
      </c>
      <c r="D246" s="63">
        <f t="shared" si="30"/>
      </c>
      <c r="E246" s="19">
        <f t="shared" si="31"/>
      </c>
      <c r="F246" s="19">
        <f t="shared" si="32"/>
      </c>
      <c r="G246" s="19">
        <f t="shared" si="33"/>
      </c>
      <c r="H246" s="19">
        <f t="shared" si="34"/>
      </c>
      <c r="I246" s="19">
        <f t="shared" si="35"/>
      </c>
      <c r="J246" s="19">
        <f t="shared" si="27"/>
      </c>
    </row>
    <row r="247" spans="1:10" ht="12.75">
      <c r="A247" s="11">
        <f t="shared" si="28"/>
      </c>
      <c r="B247" s="95">
        <f t="shared" si="29"/>
      </c>
      <c r="C247" s="26">
        <f>IF(ISERROR(LOOKUP(B247,Amortization!A$88:A$100,Amortization!B$88:B$100)),"",(LOOKUP(B247,Amortization!A$88:A$100,Amortization!B$88:B$100)))</f>
      </c>
      <c r="D247" s="63">
        <f t="shared" si="30"/>
      </c>
      <c r="E247" s="19">
        <f t="shared" si="31"/>
      </c>
      <c r="F247" s="19">
        <f t="shared" si="32"/>
      </c>
      <c r="G247" s="19">
        <f t="shared" si="33"/>
      </c>
      <c r="H247" s="19">
        <f t="shared" si="34"/>
      </c>
      <c r="I247" s="19">
        <f t="shared" si="35"/>
      </c>
      <c r="J247" s="19">
        <f t="shared" si="27"/>
      </c>
    </row>
    <row r="248" spans="1:10" ht="12.75">
      <c r="A248" s="11">
        <f t="shared" si="28"/>
      </c>
      <c r="B248" s="95">
        <f t="shared" si="29"/>
      </c>
      <c r="C248" s="26">
        <f>IF(ISERROR(LOOKUP(B248,Amortization!A$88:A$100,Amortization!B$88:B$100)),"",(LOOKUP(B248,Amortization!A$88:A$100,Amortization!B$88:B$100)))</f>
      </c>
      <c r="D248" s="63">
        <f t="shared" si="30"/>
      </c>
      <c r="E248" s="19">
        <f t="shared" si="31"/>
      </c>
      <c r="F248" s="19">
        <f t="shared" si="32"/>
      </c>
      <c r="G248" s="19">
        <f t="shared" si="33"/>
      </c>
      <c r="H248" s="19">
        <f t="shared" si="34"/>
      </c>
      <c r="I248" s="19">
        <f t="shared" si="35"/>
      </c>
      <c r="J248" s="19">
        <f t="shared" si="27"/>
      </c>
    </row>
    <row r="249" spans="1:10" ht="12.75">
      <c r="A249" s="11">
        <f t="shared" si="28"/>
      </c>
      <c r="B249" s="95">
        <f t="shared" si="29"/>
      </c>
      <c r="C249" s="26">
        <f>IF(ISERROR(LOOKUP(B249,Amortization!A$88:A$100,Amortization!B$88:B$100)),"",(LOOKUP(B249,Amortization!A$88:A$100,Amortization!B$88:B$100)))</f>
      </c>
      <c r="D249" s="63">
        <f t="shared" si="30"/>
      </c>
      <c r="E249" s="19">
        <f t="shared" si="31"/>
      </c>
      <c r="F249" s="19">
        <f t="shared" si="32"/>
      </c>
      <c r="G249" s="19">
        <f t="shared" si="33"/>
      </c>
      <c r="H249" s="19">
        <f t="shared" si="34"/>
      </c>
      <c r="I249" s="19">
        <f t="shared" si="35"/>
      </c>
      <c r="J249" s="19">
        <f t="shared" si="27"/>
      </c>
    </row>
    <row r="250" spans="1:10" ht="12.75">
      <c r="A250" s="11">
        <f t="shared" si="28"/>
      </c>
      <c r="B250" s="95">
        <f t="shared" si="29"/>
      </c>
      <c r="C250" s="26">
        <f>IF(ISERROR(LOOKUP(B250,Amortization!A$88:A$100,Amortization!B$88:B$100)),"",(LOOKUP(B250,Amortization!A$88:A$100,Amortization!B$88:B$100)))</f>
      </c>
      <c r="D250" s="63">
        <f t="shared" si="30"/>
      </c>
      <c r="E250" s="19">
        <f t="shared" si="31"/>
      </c>
      <c r="F250" s="19">
        <f t="shared" si="32"/>
      </c>
      <c r="G250" s="19">
        <f t="shared" si="33"/>
      </c>
      <c r="H250" s="19">
        <f t="shared" si="34"/>
      </c>
      <c r="I250" s="19">
        <f t="shared" si="35"/>
      </c>
      <c r="J250" s="19">
        <f t="shared" si="27"/>
      </c>
    </row>
    <row r="251" spans="1:10" ht="12.75">
      <c r="A251" s="11">
        <f t="shared" si="28"/>
      </c>
      <c r="B251" s="95">
        <f t="shared" si="29"/>
      </c>
      <c r="C251" s="26">
        <f>IF(ISERROR(LOOKUP(B251,Amortization!A$88:A$100,Amortization!B$88:B$100)),"",(LOOKUP(B251,Amortization!A$88:A$100,Amortization!B$88:B$100)))</f>
      </c>
      <c r="D251" s="63">
        <f t="shared" si="30"/>
      </c>
      <c r="E251" s="19">
        <f t="shared" si="31"/>
      </c>
      <c r="F251" s="19">
        <f t="shared" si="32"/>
      </c>
      <c r="G251" s="19">
        <f t="shared" si="33"/>
      </c>
      <c r="H251" s="19">
        <f t="shared" si="34"/>
      </c>
      <c r="I251" s="19">
        <f t="shared" si="35"/>
      </c>
      <c r="J251" s="19">
        <f t="shared" si="27"/>
      </c>
    </row>
    <row r="252" spans="1:10" ht="12.75">
      <c r="A252" s="11">
        <f t="shared" si="28"/>
      </c>
      <c r="B252" s="95">
        <f t="shared" si="29"/>
      </c>
      <c r="C252" s="26">
        <f>IF(ISERROR(LOOKUP(B252,Amortization!A$88:A$100,Amortization!B$88:B$100)),"",(LOOKUP(B252,Amortization!A$88:A$100,Amortization!B$88:B$100)))</f>
      </c>
      <c r="D252" s="63">
        <f t="shared" si="30"/>
      </c>
      <c r="E252" s="19">
        <f t="shared" si="31"/>
      </c>
      <c r="F252" s="19">
        <f t="shared" si="32"/>
      </c>
      <c r="G252" s="19">
        <f t="shared" si="33"/>
      </c>
      <c r="H252" s="19">
        <f t="shared" si="34"/>
      </c>
      <c r="I252" s="19">
        <f t="shared" si="35"/>
      </c>
      <c r="J252" s="19">
        <f t="shared" si="27"/>
      </c>
    </row>
    <row r="253" spans="1:10" s="24" customFormat="1" ht="12.75" customHeight="1">
      <c r="A253" s="100" t="s">
        <v>160</v>
      </c>
      <c r="B253" s="97"/>
      <c r="C253" s="98"/>
      <c r="D253" s="99"/>
      <c r="E253" s="103"/>
      <c r="F253" s="103"/>
      <c r="G253" s="103"/>
      <c r="H253" s="103"/>
      <c r="I253" s="103"/>
      <c r="J253" s="103"/>
    </row>
    <row r="254" spans="1:10" ht="12.75">
      <c r="A254" s="11">
        <f>IF(J252="","",IF(J252="END","",A252+1))</f>
      </c>
      <c r="B254" s="95">
        <f>IF(J252="","",IF(B252&lt;12,B252+1,1))</f>
      </c>
      <c r="C254" s="26">
        <f>IF(ISERROR(LOOKUP(B254,Amortization!A$88:A$100,Amortization!B$88:B$100)),"",(LOOKUP(B254,Amortization!A$88:A$100,Amortization!B$88:B$100)))</f>
      </c>
      <c r="D254" s="63">
        <f>IF(J252="","",IF(B254&gt;1,D252,D252+1))</f>
      </c>
      <c r="E254" s="19">
        <f>IF(J252&lt;&gt;"",I252,"")</f>
      </c>
      <c r="F254" s="19">
        <f t="shared" si="32"/>
      </c>
      <c r="G254" s="19">
        <f t="shared" si="33"/>
      </c>
      <c r="H254" s="19">
        <f>IF(J252="","",$B$4)</f>
      </c>
      <c r="I254" s="19">
        <f t="shared" si="35"/>
      </c>
      <c r="J254" s="19">
        <f t="shared" si="27"/>
      </c>
    </row>
    <row r="255" spans="1:10" ht="12.75">
      <c r="A255" s="11">
        <f t="shared" si="28"/>
      </c>
      <c r="B255" s="95">
        <f t="shared" si="29"/>
      </c>
      <c r="C255" s="26">
        <f>IF(ISERROR(LOOKUP(B255,Amortization!A$88:A$100,Amortization!B$88:B$100)),"",(LOOKUP(B255,Amortization!A$88:A$100,Amortization!B$88:B$100)))</f>
      </c>
      <c r="D255" s="63">
        <f t="shared" si="30"/>
      </c>
      <c r="E255" s="19">
        <f t="shared" si="31"/>
      </c>
      <c r="F255" s="19">
        <f t="shared" si="32"/>
      </c>
      <c r="G255" s="19">
        <f t="shared" si="33"/>
      </c>
      <c r="H255" s="19">
        <f t="shared" si="34"/>
      </c>
      <c r="I255" s="19">
        <f t="shared" si="35"/>
      </c>
      <c r="J255" s="19">
        <f t="shared" si="27"/>
      </c>
    </row>
    <row r="256" spans="1:10" ht="12.75">
      <c r="A256" s="11">
        <f t="shared" si="28"/>
      </c>
      <c r="B256" s="95">
        <f t="shared" si="29"/>
      </c>
      <c r="C256" s="26">
        <f>IF(ISERROR(LOOKUP(B256,Amortization!A$88:A$100,Amortization!B$88:B$100)),"",(LOOKUP(B256,Amortization!A$88:A$100,Amortization!B$88:B$100)))</f>
      </c>
      <c r="D256" s="63">
        <f t="shared" si="30"/>
      </c>
      <c r="E256" s="19">
        <f t="shared" si="31"/>
      </c>
      <c r="F256" s="19">
        <f t="shared" si="32"/>
      </c>
      <c r="G256" s="19">
        <f t="shared" si="33"/>
      </c>
      <c r="H256" s="19">
        <f t="shared" si="34"/>
      </c>
      <c r="I256" s="19">
        <f t="shared" si="35"/>
      </c>
      <c r="J256" s="19">
        <f t="shared" si="27"/>
      </c>
    </row>
    <row r="257" spans="1:10" ht="12.75">
      <c r="A257" s="11">
        <f t="shared" si="28"/>
      </c>
      <c r="B257" s="95">
        <f t="shared" si="29"/>
      </c>
      <c r="C257" s="26">
        <f>IF(ISERROR(LOOKUP(B257,Amortization!A$88:A$100,Amortization!B$88:B$100)),"",(LOOKUP(B257,Amortization!A$88:A$100,Amortization!B$88:B$100)))</f>
      </c>
      <c r="D257" s="63">
        <f t="shared" si="30"/>
      </c>
      <c r="E257" s="19">
        <f t="shared" si="31"/>
      </c>
      <c r="F257" s="19">
        <f t="shared" si="32"/>
      </c>
      <c r="G257" s="19">
        <f t="shared" si="33"/>
      </c>
      <c r="H257" s="19">
        <f t="shared" si="34"/>
      </c>
      <c r="I257" s="19">
        <f t="shared" si="35"/>
      </c>
      <c r="J257" s="19">
        <f t="shared" si="27"/>
      </c>
    </row>
    <row r="258" spans="1:10" ht="12.75">
      <c r="A258" s="11">
        <f t="shared" si="28"/>
      </c>
      <c r="B258" s="95">
        <f t="shared" si="29"/>
      </c>
      <c r="C258" s="26">
        <f>IF(ISERROR(LOOKUP(B258,Amortization!A$88:A$100,Amortization!B$88:B$100)),"",(LOOKUP(B258,Amortization!A$88:A$100,Amortization!B$88:B$100)))</f>
      </c>
      <c r="D258" s="63">
        <f t="shared" si="30"/>
      </c>
      <c r="E258" s="19">
        <f t="shared" si="31"/>
      </c>
      <c r="F258" s="19">
        <f t="shared" si="32"/>
      </c>
      <c r="G258" s="19">
        <f t="shared" si="33"/>
      </c>
      <c r="H258" s="19">
        <f t="shared" si="34"/>
      </c>
      <c r="I258" s="19">
        <f t="shared" si="35"/>
      </c>
      <c r="J258" s="19">
        <f t="shared" si="27"/>
      </c>
    </row>
    <row r="259" spans="1:10" ht="12.75">
      <c r="A259" s="11">
        <f t="shared" si="28"/>
      </c>
      <c r="B259" s="95">
        <f t="shared" si="29"/>
      </c>
      <c r="C259" s="26">
        <f>IF(ISERROR(LOOKUP(B259,Amortization!A$88:A$100,Amortization!B$88:B$100)),"",(LOOKUP(B259,Amortization!A$88:A$100,Amortization!B$88:B$100)))</f>
      </c>
      <c r="D259" s="63">
        <f t="shared" si="30"/>
      </c>
      <c r="E259" s="19">
        <f t="shared" si="31"/>
      </c>
      <c r="F259" s="19">
        <f t="shared" si="32"/>
      </c>
      <c r="G259" s="19">
        <f t="shared" si="33"/>
      </c>
      <c r="H259" s="19">
        <f t="shared" si="34"/>
      </c>
      <c r="I259" s="19">
        <f t="shared" si="35"/>
      </c>
      <c r="J259" s="19">
        <f t="shared" si="27"/>
      </c>
    </row>
    <row r="260" spans="1:10" ht="12.75">
      <c r="A260" s="11">
        <f t="shared" si="28"/>
      </c>
      <c r="B260" s="95">
        <f t="shared" si="29"/>
      </c>
      <c r="C260" s="26">
        <f>IF(ISERROR(LOOKUP(B260,Amortization!A$88:A$100,Amortization!B$88:B$100)),"",(LOOKUP(B260,Amortization!A$88:A$100,Amortization!B$88:B$100)))</f>
      </c>
      <c r="D260" s="63">
        <f t="shared" si="30"/>
      </c>
      <c r="E260" s="19">
        <f t="shared" si="31"/>
      </c>
      <c r="F260" s="19">
        <f t="shared" si="32"/>
      </c>
      <c r="G260" s="19">
        <f t="shared" si="33"/>
      </c>
      <c r="H260" s="19">
        <f t="shared" si="34"/>
      </c>
      <c r="I260" s="19">
        <f t="shared" si="35"/>
      </c>
      <c r="J260" s="19">
        <f t="shared" si="27"/>
      </c>
    </row>
    <row r="261" spans="1:10" ht="12.75">
      <c r="A261" s="11">
        <f t="shared" si="28"/>
      </c>
      <c r="B261" s="95">
        <f t="shared" si="29"/>
      </c>
      <c r="C261" s="26">
        <f>IF(ISERROR(LOOKUP(B261,Amortization!A$88:A$100,Amortization!B$88:B$100)),"",(LOOKUP(B261,Amortization!A$88:A$100,Amortization!B$88:B$100)))</f>
      </c>
      <c r="D261" s="63">
        <f t="shared" si="30"/>
      </c>
      <c r="E261" s="19">
        <f t="shared" si="31"/>
      </c>
      <c r="F261" s="19">
        <f t="shared" si="32"/>
      </c>
      <c r="G261" s="19">
        <f t="shared" si="33"/>
      </c>
      <c r="H261" s="19">
        <f t="shared" si="34"/>
      </c>
      <c r="I261" s="19">
        <f t="shared" si="35"/>
      </c>
      <c r="J261" s="19">
        <f t="shared" si="27"/>
      </c>
    </row>
    <row r="262" spans="1:10" ht="12.75">
      <c r="A262" s="11">
        <f t="shared" si="28"/>
      </c>
      <c r="B262" s="95">
        <f t="shared" si="29"/>
      </c>
      <c r="C262" s="26">
        <f>IF(ISERROR(LOOKUP(B262,Amortization!A$88:A$100,Amortization!B$88:B$100)),"",(LOOKUP(B262,Amortization!A$88:A$100,Amortization!B$88:B$100)))</f>
      </c>
      <c r="D262" s="63">
        <f t="shared" si="30"/>
      </c>
      <c r="E262" s="19">
        <f t="shared" si="31"/>
      </c>
      <c r="F262" s="19">
        <f t="shared" si="32"/>
      </c>
      <c r="G262" s="19">
        <f t="shared" si="33"/>
      </c>
      <c r="H262" s="19">
        <f t="shared" si="34"/>
      </c>
      <c r="I262" s="19">
        <f t="shared" si="35"/>
      </c>
      <c r="J262" s="19">
        <f t="shared" si="27"/>
      </c>
    </row>
    <row r="263" spans="1:10" ht="12.75">
      <c r="A263" s="11">
        <f t="shared" si="28"/>
      </c>
      <c r="B263" s="95">
        <f t="shared" si="29"/>
      </c>
      <c r="C263" s="26">
        <f>IF(ISERROR(LOOKUP(B263,Amortization!A$88:A$100,Amortization!B$88:B$100)),"",(LOOKUP(B263,Amortization!A$88:A$100,Amortization!B$88:B$100)))</f>
      </c>
      <c r="D263" s="63">
        <f t="shared" si="30"/>
      </c>
      <c r="E263" s="19">
        <f t="shared" si="31"/>
      </c>
      <c r="F263" s="19">
        <f t="shared" si="32"/>
      </c>
      <c r="G263" s="19">
        <f t="shared" si="33"/>
      </c>
      <c r="H263" s="19">
        <f t="shared" si="34"/>
      </c>
      <c r="I263" s="19">
        <f t="shared" si="35"/>
      </c>
      <c r="J263" s="19">
        <f t="shared" si="27"/>
      </c>
    </row>
    <row r="264" spans="1:10" ht="12.75">
      <c r="A264" s="11">
        <f t="shared" si="28"/>
      </c>
      <c r="B264" s="95">
        <f t="shared" si="29"/>
      </c>
      <c r="C264" s="26">
        <f>IF(ISERROR(LOOKUP(B264,Amortization!A$88:A$100,Amortization!B$88:B$100)),"",(LOOKUP(B264,Amortization!A$88:A$100,Amortization!B$88:B$100)))</f>
      </c>
      <c r="D264" s="63">
        <f t="shared" si="30"/>
      </c>
      <c r="E264" s="19">
        <f t="shared" si="31"/>
      </c>
      <c r="F264" s="19">
        <f t="shared" si="32"/>
      </c>
      <c r="G264" s="19">
        <f t="shared" si="33"/>
      </c>
      <c r="H264" s="19">
        <f t="shared" si="34"/>
      </c>
      <c r="I264" s="19">
        <f t="shared" si="35"/>
      </c>
      <c r="J264" s="19">
        <f t="shared" si="27"/>
      </c>
    </row>
    <row r="265" spans="1:10" ht="12.75">
      <c r="A265" s="11">
        <f t="shared" si="28"/>
      </c>
      <c r="B265" s="95">
        <f t="shared" si="29"/>
      </c>
      <c r="C265" s="26">
        <f>IF(ISERROR(LOOKUP(B265,Amortization!A$88:A$100,Amortization!B$88:B$100)),"",(LOOKUP(B265,Amortization!A$88:A$100,Amortization!B$88:B$100)))</f>
      </c>
      <c r="D265" s="63">
        <f t="shared" si="30"/>
      </c>
      <c r="E265" s="19">
        <f t="shared" si="31"/>
      </c>
      <c r="F265" s="19">
        <f t="shared" si="32"/>
      </c>
      <c r="G265" s="19">
        <f t="shared" si="33"/>
      </c>
      <c r="H265" s="19">
        <f t="shared" si="34"/>
      </c>
      <c r="I265" s="19">
        <f t="shared" si="35"/>
      </c>
      <c r="J265" s="19">
        <f t="shared" si="27"/>
      </c>
    </row>
    <row r="266" spans="1:10" s="24" customFormat="1" ht="12.75" customHeight="1">
      <c r="A266" s="100" t="s">
        <v>161</v>
      </c>
      <c r="B266" s="97"/>
      <c r="C266" s="98"/>
      <c r="D266" s="99"/>
      <c r="E266" s="103"/>
      <c r="F266" s="103"/>
      <c r="G266" s="103"/>
      <c r="H266" s="103"/>
      <c r="I266" s="103"/>
      <c r="J266" s="103"/>
    </row>
    <row r="267" spans="1:10" ht="12.75">
      <c r="A267" s="11">
        <f>IF(J265="","",IF(J265="END","",A265+1))</f>
      </c>
      <c r="B267" s="95">
        <f>IF(J265="","",IF(B265&lt;12,B265+1,1))</f>
      </c>
      <c r="C267" s="26">
        <f>IF(ISERROR(LOOKUP(B267,Amortization!A$88:A$100,Amortization!B$88:B$100)),"",(LOOKUP(B267,Amortization!A$88:A$100,Amortization!B$88:B$100)))</f>
      </c>
      <c r="D267" s="63">
        <f>IF(J265="","",IF(B267&gt;1,D265,D265+1))</f>
      </c>
      <c r="E267" s="19">
        <f>IF(J265&lt;&gt;"",I265,"")</f>
      </c>
      <c r="F267" s="19">
        <f t="shared" si="32"/>
      </c>
      <c r="G267" s="19">
        <f t="shared" si="33"/>
      </c>
      <c r="H267" s="19">
        <f>IF(J265="","",$B$4)</f>
      </c>
      <c r="I267" s="19">
        <f t="shared" si="35"/>
      </c>
      <c r="J267" s="19">
        <f t="shared" si="27"/>
      </c>
    </row>
    <row r="268" spans="1:10" ht="12.75">
      <c r="A268" s="11">
        <f t="shared" si="28"/>
      </c>
      <c r="B268" s="95">
        <f t="shared" si="29"/>
      </c>
      <c r="C268" s="26">
        <f>IF(ISERROR(LOOKUP(B268,Amortization!A$88:A$100,Amortization!B$88:B$100)),"",(LOOKUP(B268,Amortization!A$88:A$100,Amortization!B$88:B$100)))</f>
      </c>
      <c r="D268" s="63">
        <f t="shared" si="30"/>
      </c>
      <c r="E268" s="19">
        <f t="shared" si="31"/>
      </c>
      <c r="F268" s="19">
        <f t="shared" si="32"/>
      </c>
      <c r="G268" s="19">
        <f t="shared" si="33"/>
      </c>
      <c r="H268" s="19">
        <f t="shared" si="34"/>
      </c>
      <c r="I268" s="19">
        <f t="shared" si="35"/>
      </c>
      <c r="J268" s="19">
        <f t="shared" si="27"/>
      </c>
    </row>
    <row r="269" spans="1:10" ht="12.75">
      <c r="A269" s="11">
        <f t="shared" si="28"/>
      </c>
      <c r="B269" s="95">
        <f t="shared" si="29"/>
      </c>
      <c r="C269" s="26">
        <f>IF(ISERROR(LOOKUP(B269,Amortization!A$88:A$100,Amortization!B$88:B$100)),"",(LOOKUP(B269,Amortization!A$88:A$100,Amortization!B$88:B$100)))</f>
      </c>
      <c r="D269" s="63">
        <f t="shared" si="30"/>
      </c>
      <c r="E269" s="19">
        <f t="shared" si="31"/>
      </c>
      <c r="F269" s="19">
        <f t="shared" si="32"/>
      </c>
      <c r="G269" s="19">
        <f t="shared" si="33"/>
      </c>
      <c r="H269" s="19">
        <f t="shared" si="34"/>
      </c>
      <c r="I269" s="19">
        <f t="shared" si="35"/>
      </c>
      <c r="J269" s="19">
        <f t="shared" si="27"/>
      </c>
    </row>
    <row r="270" spans="1:10" ht="12.75">
      <c r="A270" s="11">
        <f t="shared" si="28"/>
      </c>
      <c r="B270" s="95">
        <f t="shared" si="29"/>
      </c>
      <c r="C270" s="26">
        <f>IF(ISERROR(LOOKUP(B270,Amortization!A$88:A$100,Amortization!B$88:B$100)),"",(LOOKUP(B270,Amortization!A$88:A$100,Amortization!B$88:B$100)))</f>
      </c>
      <c r="D270" s="63">
        <f t="shared" si="30"/>
      </c>
      <c r="E270" s="19">
        <f t="shared" si="31"/>
      </c>
      <c r="F270" s="19">
        <f t="shared" si="32"/>
      </c>
      <c r="G270" s="19">
        <f t="shared" si="33"/>
      </c>
      <c r="H270" s="19">
        <f t="shared" si="34"/>
      </c>
      <c r="I270" s="19">
        <f t="shared" si="35"/>
      </c>
      <c r="J270" s="19">
        <f t="shared" si="27"/>
      </c>
    </row>
    <row r="271" spans="1:10" ht="12.75">
      <c r="A271" s="11">
        <f t="shared" si="28"/>
      </c>
      <c r="B271" s="95">
        <f t="shared" si="29"/>
      </c>
      <c r="C271" s="26">
        <f>IF(ISERROR(LOOKUP(B271,Amortization!A$88:A$100,Amortization!B$88:B$100)),"",(LOOKUP(B271,Amortization!A$88:A$100,Amortization!B$88:B$100)))</f>
      </c>
      <c r="D271" s="63">
        <f t="shared" si="30"/>
      </c>
      <c r="E271" s="19">
        <f t="shared" si="31"/>
      </c>
      <c r="F271" s="19">
        <f t="shared" si="32"/>
      </c>
      <c r="G271" s="19">
        <f t="shared" si="33"/>
      </c>
      <c r="H271" s="19">
        <f t="shared" si="34"/>
      </c>
      <c r="I271" s="19">
        <f t="shared" si="35"/>
      </c>
      <c r="J271" s="19">
        <f t="shared" si="27"/>
      </c>
    </row>
    <row r="272" spans="1:10" ht="12.75">
      <c r="A272" s="11">
        <f t="shared" si="28"/>
      </c>
      <c r="B272" s="95">
        <f t="shared" si="29"/>
      </c>
      <c r="C272" s="26">
        <f>IF(ISERROR(LOOKUP(B272,Amortization!A$88:A$100,Amortization!B$88:B$100)),"",(LOOKUP(B272,Amortization!A$88:A$100,Amortization!B$88:B$100)))</f>
      </c>
      <c r="D272" s="63">
        <f t="shared" si="30"/>
      </c>
      <c r="E272" s="19">
        <f t="shared" si="31"/>
      </c>
      <c r="F272" s="19">
        <f t="shared" si="32"/>
      </c>
      <c r="G272" s="19">
        <f t="shared" si="33"/>
      </c>
      <c r="H272" s="19">
        <f t="shared" si="34"/>
      </c>
      <c r="I272" s="19">
        <f t="shared" si="35"/>
      </c>
      <c r="J272" s="19">
        <f t="shared" si="27"/>
      </c>
    </row>
    <row r="273" spans="1:10" ht="12.75">
      <c r="A273" s="11">
        <f t="shared" si="28"/>
      </c>
      <c r="B273" s="95">
        <f t="shared" si="29"/>
      </c>
      <c r="C273" s="26">
        <f>IF(ISERROR(LOOKUP(B273,Amortization!A$88:A$100,Amortization!B$88:B$100)),"",(LOOKUP(B273,Amortization!A$88:A$100,Amortization!B$88:B$100)))</f>
      </c>
      <c r="D273" s="63">
        <f t="shared" si="30"/>
      </c>
      <c r="E273" s="19">
        <f t="shared" si="31"/>
      </c>
      <c r="F273" s="19">
        <f t="shared" si="32"/>
      </c>
      <c r="G273" s="19">
        <f t="shared" si="33"/>
      </c>
      <c r="H273" s="19">
        <f t="shared" si="34"/>
      </c>
      <c r="I273" s="19">
        <f t="shared" si="35"/>
      </c>
      <c r="J273" s="19">
        <f t="shared" si="27"/>
      </c>
    </row>
    <row r="274" spans="1:10" ht="12.75">
      <c r="A274" s="11">
        <f t="shared" si="28"/>
      </c>
      <c r="B274" s="95">
        <f t="shared" si="29"/>
      </c>
      <c r="C274" s="26">
        <f>IF(ISERROR(LOOKUP(B274,Amortization!A$88:A$100,Amortization!B$88:B$100)),"",(LOOKUP(B274,Amortization!A$88:A$100,Amortization!B$88:B$100)))</f>
      </c>
      <c r="D274" s="63">
        <f t="shared" si="30"/>
      </c>
      <c r="E274" s="19">
        <f t="shared" si="31"/>
      </c>
      <c r="F274" s="19">
        <f t="shared" si="32"/>
      </c>
      <c r="G274" s="19">
        <f t="shared" si="33"/>
      </c>
      <c r="H274" s="19">
        <f t="shared" si="34"/>
      </c>
      <c r="I274" s="19">
        <f t="shared" si="35"/>
      </c>
      <c r="J274" s="19">
        <f t="shared" si="27"/>
      </c>
    </row>
    <row r="275" spans="1:10" ht="12.75">
      <c r="A275" s="11">
        <f t="shared" si="28"/>
      </c>
      <c r="B275" s="95">
        <f t="shared" si="29"/>
      </c>
      <c r="C275" s="26">
        <f>IF(ISERROR(LOOKUP(B275,Amortization!A$88:A$100,Amortization!B$88:B$100)),"",(LOOKUP(B275,Amortization!A$88:A$100,Amortization!B$88:B$100)))</f>
      </c>
      <c r="D275" s="63">
        <f t="shared" si="30"/>
      </c>
      <c r="E275" s="19">
        <f t="shared" si="31"/>
      </c>
      <c r="F275" s="19">
        <f t="shared" si="32"/>
      </c>
      <c r="G275" s="19">
        <f t="shared" si="33"/>
      </c>
      <c r="H275" s="19">
        <f t="shared" si="34"/>
      </c>
      <c r="I275" s="19">
        <f t="shared" si="35"/>
      </c>
      <c r="J275" s="19">
        <f t="shared" si="27"/>
      </c>
    </row>
    <row r="276" spans="1:10" ht="12.75">
      <c r="A276" s="11">
        <f t="shared" si="28"/>
      </c>
      <c r="B276" s="95">
        <f t="shared" si="29"/>
      </c>
      <c r="C276" s="26">
        <f>IF(ISERROR(LOOKUP(B276,Amortization!A$88:A$100,Amortization!B$88:B$100)),"",(LOOKUP(B276,Amortization!A$88:A$100,Amortization!B$88:B$100)))</f>
      </c>
      <c r="D276" s="63">
        <f t="shared" si="30"/>
      </c>
      <c r="E276" s="19">
        <f t="shared" si="31"/>
      </c>
      <c r="F276" s="19">
        <f t="shared" si="32"/>
      </c>
      <c r="G276" s="19">
        <f t="shared" si="33"/>
      </c>
      <c r="H276" s="19">
        <f t="shared" si="34"/>
      </c>
      <c r="I276" s="19">
        <f t="shared" si="35"/>
      </c>
      <c r="J276" s="19">
        <f t="shared" si="27"/>
      </c>
    </row>
    <row r="277" spans="1:10" ht="12.75">
      <c r="A277" s="11">
        <f t="shared" si="28"/>
      </c>
      <c r="B277" s="95">
        <f t="shared" si="29"/>
      </c>
      <c r="C277" s="26">
        <f>IF(ISERROR(LOOKUP(B277,Amortization!A$88:A$100,Amortization!B$88:B$100)),"",(LOOKUP(B277,Amortization!A$88:A$100,Amortization!B$88:B$100)))</f>
      </c>
      <c r="D277" s="63">
        <f t="shared" si="30"/>
      </c>
      <c r="E277" s="19">
        <f t="shared" si="31"/>
      </c>
      <c r="F277" s="19">
        <f t="shared" si="32"/>
      </c>
      <c r="G277" s="19">
        <f t="shared" si="33"/>
      </c>
      <c r="H277" s="19">
        <f t="shared" si="34"/>
      </c>
      <c r="I277" s="19">
        <f t="shared" si="35"/>
      </c>
      <c r="J277" s="19">
        <f t="shared" si="27"/>
      </c>
    </row>
    <row r="278" spans="1:10" ht="12.75">
      <c r="A278" s="11">
        <f t="shared" si="28"/>
      </c>
      <c r="B278" s="95">
        <f t="shared" si="29"/>
      </c>
      <c r="C278" s="26">
        <f>IF(ISERROR(LOOKUP(B278,Amortization!A$88:A$100,Amortization!B$88:B$100)),"",(LOOKUP(B278,Amortization!A$88:A$100,Amortization!B$88:B$100)))</f>
      </c>
      <c r="D278" s="63">
        <f t="shared" si="30"/>
      </c>
      <c r="E278" s="19">
        <f t="shared" si="31"/>
      </c>
      <c r="F278" s="19">
        <f t="shared" si="32"/>
      </c>
      <c r="G278" s="19">
        <f t="shared" si="33"/>
      </c>
      <c r="H278" s="19">
        <f t="shared" si="34"/>
      </c>
      <c r="I278" s="19">
        <f t="shared" si="35"/>
      </c>
      <c r="J278" s="19">
        <f t="shared" si="27"/>
      </c>
    </row>
    <row r="279" spans="1:10" s="24" customFormat="1" ht="12.75" customHeight="1">
      <c r="A279" s="100" t="s">
        <v>162</v>
      </c>
      <c r="B279" s="97"/>
      <c r="C279" s="98"/>
      <c r="D279" s="99"/>
      <c r="E279" s="103"/>
      <c r="F279" s="103"/>
      <c r="G279" s="103"/>
      <c r="H279" s="103"/>
      <c r="I279" s="103"/>
      <c r="J279" s="103"/>
    </row>
    <row r="280" spans="1:10" ht="12.75">
      <c r="A280" s="11">
        <f>IF(J278="","",IF(J278="END","",A278+1))</f>
      </c>
      <c r="B280" s="95">
        <f>IF(J278="","",IF(B278&lt;12,B278+1,1))</f>
      </c>
      <c r="C280" s="26">
        <f>IF(ISERROR(LOOKUP(B280,Amortization!A$88:A$100,Amortization!B$88:B$100)),"",(LOOKUP(B280,Amortization!A$88:A$100,Amortization!B$88:B$100)))</f>
      </c>
      <c r="D280" s="63">
        <f>IF(J278="","",IF(B280&gt;1,D278,D278+1))</f>
      </c>
      <c r="E280" s="19">
        <f>IF(J278&lt;&gt;"",I278,"")</f>
      </c>
      <c r="F280" s="19">
        <f t="shared" si="32"/>
      </c>
      <c r="G280" s="19">
        <f t="shared" si="33"/>
      </c>
      <c r="H280" s="19">
        <f>IF(J278="","",$B$4)</f>
      </c>
      <c r="I280" s="19">
        <f t="shared" si="35"/>
      </c>
      <c r="J280" s="19">
        <f t="shared" si="27"/>
      </c>
    </row>
    <row r="281" spans="1:10" ht="12.75">
      <c r="A281" s="11">
        <f t="shared" si="28"/>
      </c>
      <c r="B281" s="95">
        <f t="shared" si="29"/>
      </c>
      <c r="C281" s="26">
        <f>IF(ISERROR(LOOKUP(B281,Amortization!A$88:A$100,Amortization!B$88:B$100)),"",(LOOKUP(B281,Amortization!A$88:A$100,Amortization!B$88:B$100)))</f>
      </c>
      <c r="D281" s="63">
        <f t="shared" si="30"/>
      </c>
      <c r="E281" s="19">
        <f t="shared" si="31"/>
      </c>
      <c r="F281" s="19">
        <f t="shared" si="32"/>
      </c>
      <c r="G281" s="19">
        <f t="shared" si="33"/>
      </c>
      <c r="H281" s="19">
        <f t="shared" si="34"/>
      </c>
      <c r="I281" s="19">
        <f t="shared" si="35"/>
      </c>
      <c r="J281" s="19">
        <f t="shared" si="27"/>
      </c>
    </row>
    <row r="282" spans="1:10" ht="12.75">
      <c r="A282" s="11">
        <f t="shared" si="28"/>
      </c>
      <c r="B282" s="95">
        <f t="shared" si="29"/>
      </c>
      <c r="C282" s="26">
        <f>IF(ISERROR(LOOKUP(B282,Amortization!A$88:A$100,Amortization!B$88:B$100)),"",(LOOKUP(B282,Amortization!A$88:A$100,Amortization!B$88:B$100)))</f>
      </c>
      <c r="D282" s="63">
        <f t="shared" si="30"/>
      </c>
      <c r="E282" s="19">
        <f t="shared" si="31"/>
      </c>
      <c r="F282" s="19">
        <f t="shared" si="32"/>
      </c>
      <c r="G282" s="19">
        <f t="shared" si="33"/>
      </c>
      <c r="H282" s="19">
        <f t="shared" si="34"/>
      </c>
      <c r="I282" s="19">
        <f t="shared" si="35"/>
      </c>
      <c r="J282" s="19">
        <f t="shared" si="27"/>
      </c>
    </row>
    <row r="283" spans="1:10" ht="12.75">
      <c r="A283" s="11">
        <f t="shared" si="28"/>
      </c>
      <c r="B283" s="95">
        <f t="shared" si="29"/>
      </c>
      <c r="C283" s="26">
        <f>IF(ISERROR(LOOKUP(B283,Amortization!A$88:A$100,Amortization!B$88:B$100)),"",(LOOKUP(B283,Amortization!A$88:A$100,Amortization!B$88:B$100)))</f>
      </c>
      <c r="D283" s="63">
        <f t="shared" si="30"/>
      </c>
      <c r="E283" s="19">
        <f t="shared" si="31"/>
      </c>
      <c r="F283" s="19">
        <f t="shared" si="32"/>
      </c>
      <c r="G283" s="19">
        <f t="shared" si="33"/>
      </c>
      <c r="H283" s="19">
        <f t="shared" si="34"/>
      </c>
      <c r="I283" s="19">
        <f t="shared" si="35"/>
      </c>
      <c r="J283" s="19">
        <f t="shared" si="27"/>
      </c>
    </row>
    <row r="284" spans="1:10" ht="12.75">
      <c r="A284" s="11">
        <f t="shared" si="28"/>
      </c>
      <c r="B284" s="95">
        <f t="shared" si="29"/>
      </c>
      <c r="C284" s="26">
        <f>IF(ISERROR(LOOKUP(B284,Amortization!A$88:A$100,Amortization!B$88:B$100)),"",(LOOKUP(B284,Amortization!A$88:A$100,Amortization!B$88:B$100)))</f>
      </c>
      <c r="D284" s="63">
        <f t="shared" si="30"/>
      </c>
      <c r="E284" s="19">
        <f t="shared" si="31"/>
      </c>
      <c r="F284" s="19">
        <f t="shared" si="32"/>
      </c>
      <c r="G284" s="19">
        <f t="shared" si="33"/>
      </c>
      <c r="H284" s="19">
        <f t="shared" si="34"/>
      </c>
      <c r="I284" s="19">
        <f t="shared" si="35"/>
      </c>
      <c r="J284" s="19">
        <f t="shared" si="27"/>
      </c>
    </row>
    <row r="285" spans="1:10" ht="12.75">
      <c r="A285" s="11">
        <f t="shared" si="28"/>
      </c>
      <c r="B285" s="95">
        <f t="shared" si="29"/>
      </c>
      <c r="C285" s="26">
        <f>IF(ISERROR(LOOKUP(B285,Amortization!A$88:A$100,Amortization!B$88:B$100)),"",(LOOKUP(B285,Amortization!A$88:A$100,Amortization!B$88:B$100)))</f>
      </c>
      <c r="D285" s="63">
        <f t="shared" si="30"/>
      </c>
      <c r="E285" s="19">
        <f t="shared" si="31"/>
      </c>
      <c r="F285" s="19">
        <f t="shared" si="32"/>
      </c>
      <c r="G285" s="19">
        <f t="shared" si="33"/>
      </c>
      <c r="H285" s="19">
        <f t="shared" si="34"/>
      </c>
      <c r="I285" s="19">
        <f t="shared" si="35"/>
      </c>
      <c r="J285" s="19">
        <f aca="true" t="shared" si="36" ref="J285:J353">IF(I285&gt;=0.01,I285,"")</f>
      </c>
    </row>
    <row r="286" spans="1:10" ht="12.75">
      <c r="A286" s="11">
        <f aca="true" t="shared" si="37" ref="A286:A354">IF(J285="","",IF(J285="END","",A285+1))</f>
      </c>
      <c r="B286" s="95">
        <f aca="true" t="shared" si="38" ref="B286:B354">IF(J285="","",IF(B285&lt;12,B285+1,1))</f>
      </c>
      <c r="C286" s="26">
        <f>IF(ISERROR(LOOKUP(B286,Amortization!A$88:A$100,Amortization!B$88:B$100)),"",(LOOKUP(B286,Amortization!A$88:A$100,Amortization!B$88:B$100)))</f>
      </c>
      <c r="D286" s="63">
        <f aca="true" t="shared" si="39" ref="D286:D354">IF(J285="","",IF(B286&gt;1,D285,D285+1))</f>
      </c>
      <c r="E286" s="19">
        <f aca="true" t="shared" si="40" ref="E286:E354">IF(J285&lt;&gt;"",I285,"")</f>
      </c>
      <c r="F286" s="19">
        <f aca="true" t="shared" si="41" ref="F286:F354">IF(ISERROR(E286-I286),"",E286-I286)</f>
      </c>
      <c r="G286" s="19">
        <f aca="true" t="shared" si="42" ref="G286:G354">IF(ISERROR(E286*($B$2/12)),"",E286*($B$2/12))</f>
      </c>
      <c r="H286" s="19">
        <f aca="true" t="shared" si="43" ref="H286:H354">IF(J285="","",$B$4)</f>
      </c>
      <c r="I286" s="19">
        <f aca="true" t="shared" si="44" ref="I286:I354">IF(ISERROR(E286+G286+H286&gt;0.01),"",(E286+G286+H286))</f>
      </c>
      <c r="J286" s="19">
        <f t="shared" si="36"/>
      </c>
    </row>
    <row r="287" spans="1:10" ht="12.75">
      <c r="A287" s="11">
        <f t="shared" si="37"/>
      </c>
      <c r="B287" s="95">
        <f t="shared" si="38"/>
      </c>
      <c r="C287" s="26">
        <f>IF(ISERROR(LOOKUP(B287,Amortization!A$88:A$100,Amortization!B$88:B$100)),"",(LOOKUP(B287,Amortization!A$88:A$100,Amortization!B$88:B$100)))</f>
      </c>
      <c r="D287" s="63">
        <f t="shared" si="39"/>
      </c>
      <c r="E287" s="19">
        <f t="shared" si="40"/>
      </c>
      <c r="F287" s="19">
        <f t="shared" si="41"/>
      </c>
      <c r="G287" s="19">
        <f t="shared" si="42"/>
      </c>
      <c r="H287" s="19">
        <f t="shared" si="43"/>
      </c>
      <c r="I287" s="19">
        <f t="shared" si="44"/>
      </c>
      <c r="J287" s="19">
        <f t="shared" si="36"/>
      </c>
    </row>
    <row r="288" spans="1:10" ht="12.75">
      <c r="A288" s="11">
        <f t="shared" si="37"/>
      </c>
      <c r="B288" s="95">
        <f t="shared" si="38"/>
      </c>
      <c r="C288" s="26">
        <f>IF(ISERROR(LOOKUP(B288,Amortization!A$88:A$100,Amortization!B$88:B$100)),"",(LOOKUP(B288,Amortization!A$88:A$100,Amortization!B$88:B$100)))</f>
      </c>
      <c r="D288" s="63">
        <f t="shared" si="39"/>
      </c>
      <c r="E288" s="19">
        <f t="shared" si="40"/>
      </c>
      <c r="F288" s="19">
        <f t="shared" si="41"/>
      </c>
      <c r="G288" s="19">
        <f t="shared" si="42"/>
      </c>
      <c r="H288" s="19">
        <f t="shared" si="43"/>
      </c>
      <c r="I288" s="19">
        <f t="shared" si="44"/>
      </c>
      <c r="J288" s="19">
        <f t="shared" si="36"/>
      </c>
    </row>
    <row r="289" spans="1:10" ht="12.75">
      <c r="A289" s="11">
        <f t="shared" si="37"/>
      </c>
      <c r="B289" s="95">
        <f t="shared" si="38"/>
      </c>
      <c r="C289" s="26">
        <f>IF(ISERROR(LOOKUP(B289,Amortization!A$88:A$100,Amortization!B$88:B$100)),"",(LOOKUP(B289,Amortization!A$88:A$100,Amortization!B$88:B$100)))</f>
      </c>
      <c r="D289" s="63">
        <f t="shared" si="39"/>
      </c>
      <c r="E289" s="19">
        <f t="shared" si="40"/>
      </c>
      <c r="F289" s="19">
        <f t="shared" si="41"/>
      </c>
      <c r="G289" s="19">
        <f t="shared" si="42"/>
      </c>
      <c r="H289" s="19">
        <f t="shared" si="43"/>
      </c>
      <c r="I289" s="19">
        <f t="shared" si="44"/>
      </c>
      <c r="J289" s="19">
        <f t="shared" si="36"/>
      </c>
    </row>
    <row r="290" spans="1:10" ht="12.75">
      <c r="A290" s="11">
        <f t="shared" si="37"/>
      </c>
      <c r="B290" s="95">
        <f t="shared" si="38"/>
      </c>
      <c r="C290" s="26">
        <f>IF(ISERROR(LOOKUP(B290,Amortization!A$88:A$100,Amortization!B$88:B$100)),"",(LOOKUP(B290,Amortization!A$88:A$100,Amortization!B$88:B$100)))</f>
      </c>
      <c r="D290" s="63">
        <f t="shared" si="39"/>
      </c>
      <c r="E290" s="19">
        <f t="shared" si="40"/>
      </c>
      <c r="F290" s="19">
        <f t="shared" si="41"/>
      </c>
      <c r="G290" s="19">
        <f t="shared" si="42"/>
      </c>
      <c r="H290" s="19">
        <f t="shared" si="43"/>
      </c>
      <c r="I290" s="19">
        <f t="shared" si="44"/>
      </c>
      <c r="J290" s="19">
        <f t="shared" si="36"/>
      </c>
    </row>
    <row r="291" spans="1:10" ht="12.75">
      <c r="A291" s="11">
        <f t="shared" si="37"/>
      </c>
      <c r="B291" s="95">
        <f t="shared" si="38"/>
      </c>
      <c r="C291" s="26">
        <f>IF(ISERROR(LOOKUP(B291,Amortization!A$88:A$100,Amortization!B$88:B$100)),"",(LOOKUP(B291,Amortization!A$88:A$100,Amortization!B$88:B$100)))</f>
      </c>
      <c r="D291" s="63">
        <f t="shared" si="39"/>
      </c>
      <c r="E291" s="19">
        <f t="shared" si="40"/>
      </c>
      <c r="F291" s="19">
        <f t="shared" si="41"/>
      </c>
      <c r="G291" s="19">
        <f t="shared" si="42"/>
      </c>
      <c r="H291" s="19">
        <f t="shared" si="43"/>
      </c>
      <c r="I291" s="19">
        <f t="shared" si="44"/>
      </c>
      <c r="J291" s="19">
        <f t="shared" si="36"/>
      </c>
    </row>
    <row r="292" spans="1:10" s="24" customFormat="1" ht="12.75" customHeight="1">
      <c r="A292" s="100" t="s">
        <v>163</v>
      </c>
      <c r="B292" s="97"/>
      <c r="C292" s="98"/>
      <c r="D292" s="99"/>
      <c r="E292" s="103"/>
      <c r="F292" s="103"/>
      <c r="G292" s="103"/>
      <c r="H292" s="103"/>
      <c r="I292" s="103"/>
      <c r="J292" s="103"/>
    </row>
    <row r="293" spans="1:10" ht="12.75">
      <c r="A293" s="11">
        <f>IF(J291="","",IF(J291="END","",A291+1))</f>
      </c>
      <c r="B293" s="95">
        <f>IF(J291="","",IF(B291&lt;12,B291+1,1))</f>
      </c>
      <c r="C293" s="26">
        <f>IF(ISERROR(LOOKUP(B293,Amortization!A$88:A$100,Amortization!B$88:B$100)),"",(LOOKUP(B293,Amortization!A$88:A$100,Amortization!B$88:B$100)))</f>
      </c>
      <c r="D293" s="63">
        <f>IF(J291="","",IF(B293&gt;1,D291,D291+1))</f>
      </c>
      <c r="E293" s="19">
        <f>IF(J291&lt;&gt;"",I291,"")</f>
      </c>
      <c r="F293" s="19">
        <f t="shared" si="41"/>
      </c>
      <c r="G293" s="19">
        <f t="shared" si="42"/>
      </c>
      <c r="H293" s="19">
        <f>IF(J291="","",$B$4)</f>
      </c>
      <c r="I293" s="19">
        <f t="shared" si="44"/>
      </c>
      <c r="J293" s="19">
        <f t="shared" si="36"/>
      </c>
    </row>
    <row r="294" spans="1:10" ht="12.75">
      <c r="A294" s="11">
        <f t="shared" si="37"/>
      </c>
      <c r="B294" s="95">
        <f t="shared" si="38"/>
      </c>
      <c r="C294" s="26">
        <f>IF(ISERROR(LOOKUP(B294,Amortization!A$88:A$100,Amortization!B$88:B$100)),"",(LOOKUP(B294,Amortization!A$88:A$100,Amortization!B$88:B$100)))</f>
      </c>
      <c r="D294" s="63">
        <f t="shared" si="39"/>
      </c>
      <c r="E294" s="19">
        <f t="shared" si="40"/>
      </c>
      <c r="F294" s="19">
        <f t="shared" si="41"/>
      </c>
      <c r="G294" s="19">
        <f t="shared" si="42"/>
      </c>
      <c r="H294" s="19">
        <f t="shared" si="43"/>
      </c>
      <c r="I294" s="19">
        <f t="shared" si="44"/>
      </c>
      <c r="J294" s="19">
        <f t="shared" si="36"/>
      </c>
    </row>
    <row r="295" spans="1:10" ht="12.75">
      <c r="A295" s="11">
        <f t="shared" si="37"/>
      </c>
      <c r="B295" s="95">
        <f t="shared" si="38"/>
      </c>
      <c r="C295" s="26">
        <f>IF(ISERROR(LOOKUP(B295,Amortization!A$88:A$100,Amortization!B$88:B$100)),"",(LOOKUP(B295,Amortization!A$88:A$100,Amortization!B$88:B$100)))</f>
      </c>
      <c r="D295" s="63">
        <f t="shared" si="39"/>
      </c>
      <c r="E295" s="19">
        <f t="shared" si="40"/>
      </c>
      <c r="F295" s="19">
        <f t="shared" si="41"/>
      </c>
      <c r="G295" s="19">
        <f t="shared" si="42"/>
      </c>
      <c r="H295" s="19">
        <f t="shared" si="43"/>
      </c>
      <c r="I295" s="19">
        <f t="shared" si="44"/>
      </c>
      <c r="J295" s="19">
        <f t="shared" si="36"/>
      </c>
    </row>
    <row r="296" spans="1:10" ht="12.75">
      <c r="A296" s="11">
        <f t="shared" si="37"/>
      </c>
      <c r="B296" s="95">
        <f t="shared" si="38"/>
      </c>
      <c r="C296" s="26">
        <f>IF(ISERROR(LOOKUP(B296,Amortization!A$88:A$100,Amortization!B$88:B$100)),"",(LOOKUP(B296,Amortization!A$88:A$100,Amortization!B$88:B$100)))</f>
      </c>
      <c r="D296" s="63">
        <f t="shared" si="39"/>
      </c>
      <c r="E296" s="19">
        <f t="shared" si="40"/>
      </c>
      <c r="F296" s="19">
        <f t="shared" si="41"/>
      </c>
      <c r="G296" s="19">
        <f t="shared" si="42"/>
      </c>
      <c r="H296" s="19">
        <f t="shared" si="43"/>
      </c>
      <c r="I296" s="19">
        <f t="shared" si="44"/>
      </c>
      <c r="J296" s="19">
        <f t="shared" si="36"/>
      </c>
    </row>
    <row r="297" spans="1:10" ht="12.75">
      <c r="A297" s="11">
        <f t="shared" si="37"/>
      </c>
      <c r="B297" s="95">
        <f t="shared" si="38"/>
      </c>
      <c r="C297" s="26">
        <f>IF(ISERROR(LOOKUP(B297,Amortization!A$88:A$100,Amortization!B$88:B$100)),"",(LOOKUP(B297,Amortization!A$88:A$100,Amortization!B$88:B$100)))</f>
      </c>
      <c r="D297" s="63">
        <f t="shared" si="39"/>
      </c>
      <c r="E297" s="19">
        <f t="shared" si="40"/>
      </c>
      <c r="F297" s="19">
        <f t="shared" si="41"/>
      </c>
      <c r="G297" s="19">
        <f t="shared" si="42"/>
      </c>
      <c r="H297" s="19">
        <f t="shared" si="43"/>
      </c>
      <c r="I297" s="19">
        <f t="shared" si="44"/>
      </c>
      <c r="J297" s="19">
        <f t="shared" si="36"/>
      </c>
    </row>
    <row r="298" spans="1:10" ht="12.75">
      <c r="A298" s="11">
        <f t="shared" si="37"/>
      </c>
      <c r="B298" s="95">
        <f t="shared" si="38"/>
      </c>
      <c r="C298" s="26">
        <f>IF(ISERROR(LOOKUP(B298,Amortization!A$88:A$100,Amortization!B$88:B$100)),"",(LOOKUP(B298,Amortization!A$88:A$100,Amortization!B$88:B$100)))</f>
      </c>
      <c r="D298" s="63">
        <f t="shared" si="39"/>
      </c>
      <c r="E298" s="19">
        <f t="shared" si="40"/>
      </c>
      <c r="F298" s="19">
        <f t="shared" si="41"/>
      </c>
      <c r="G298" s="19">
        <f t="shared" si="42"/>
      </c>
      <c r="H298" s="19">
        <f t="shared" si="43"/>
      </c>
      <c r="I298" s="19">
        <f t="shared" si="44"/>
      </c>
      <c r="J298" s="19">
        <f t="shared" si="36"/>
      </c>
    </row>
    <row r="299" spans="1:10" ht="12.75">
      <c r="A299" s="11">
        <f t="shared" si="37"/>
      </c>
      <c r="B299" s="95">
        <f t="shared" si="38"/>
      </c>
      <c r="C299" s="26">
        <f>IF(ISERROR(LOOKUP(B299,Amortization!A$88:A$100,Amortization!B$88:B$100)),"",(LOOKUP(B299,Amortization!A$88:A$100,Amortization!B$88:B$100)))</f>
      </c>
      <c r="D299" s="63">
        <f t="shared" si="39"/>
      </c>
      <c r="E299" s="19">
        <f t="shared" si="40"/>
      </c>
      <c r="F299" s="19">
        <f t="shared" si="41"/>
      </c>
      <c r="G299" s="19">
        <f t="shared" si="42"/>
      </c>
      <c r="H299" s="19">
        <f t="shared" si="43"/>
      </c>
      <c r="I299" s="19">
        <f t="shared" si="44"/>
      </c>
      <c r="J299" s="19">
        <f t="shared" si="36"/>
      </c>
    </row>
    <row r="300" spans="1:10" ht="12.75">
      <c r="A300" s="11">
        <f t="shared" si="37"/>
      </c>
      <c r="B300" s="95">
        <f t="shared" si="38"/>
      </c>
      <c r="C300" s="26">
        <f>IF(ISERROR(LOOKUP(B300,Amortization!A$88:A$100,Amortization!B$88:B$100)),"",(LOOKUP(B300,Amortization!A$88:A$100,Amortization!B$88:B$100)))</f>
      </c>
      <c r="D300" s="63">
        <f t="shared" si="39"/>
      </c>
      <c r="E300" s="19">
        <f t="shared" si="40"/>
      </c>
      <c r="F300" s="19">
        <f t="shared" si="41"/>
      </c>
      <c r="G300" s="19">
        <f t="shared" si="42"/>
      </c>
      <c r="H300" s="19">
        <f t="shared" si="43"/>
      </c>
      <c r="I300" s="19">
        <f t="shared" si="44"/>
      </c>
      <c r="J300" s="19">
        <f t="shared" si="36"/>
      </c>
    </row>
    <row r="301" spans="1:10" ht="12.75">
      <c r="A301" s="11">
        <f t="shared" si="37"/>
      </c>
      <c r="B301" s="95">
        <f t="shared" si="38"/>
      </c>
      <c r="C301" s="26">
        <f>IF(ISERROR(LOOKUP(B301,Amortization!A$88:A$100,Amortization!B$88:B$100)),"",(LOOKUP(B301,Amortization!A$88:A$100,Amortization!B$88:B$100)))</f>
      </c>
      <c r="D301" s="63">
        <f t="shared" si="39"/>
      </c>
      <c r="E301" s="19">
        <f t="shared" si="40"/>
      </c>
      <c r="F301" s="19">
        <f t="shared" si="41"/>
      </c>
      <c r="G301" s="19">
        <f t="shared" si="42"/>
      </c>
      <c r="H301" s="19">
        <f t="shared" si="43"/>
      </c>
      <c r="I301" s="19">
        <f t="shared" si="44"/>
      </c>
      <c r="J301" s="19">
        <f t="shared" si="36"/>
      </c>
    </row>
    <row r="302" spans="1:10" ht="12.75">
      <c r="A302" s="11">
        <f t="shared" si="37"/>
      </c>
      <c r="B302" s="95">
        <f t="shared" si="38"/>
      </c>
      <c r="C302" s="26">
        <f>IF(ISERROR(LOOKUP(B302,Amortization!A$88:A$100,Amortization!B$88:B$100)),"",(LOOKUP(B302,Amortization!A$88:A$100,Amortization!B$88:B$100)))</f>
      </c>
      <c r="D302" s="63">
        <f t="shared" si="39"/>
      </c>
      <c r="E302" s="19">
        <f t="shared" si="40"/>
      </c>
      <c r="F302" s="19">
        <f t="shared" si="41"/>
      </c>
      <c r="G302" s="19">
        <f t="shared" si="42"/>
      </c>
      <c r="H302" s="19">
        <f t="shared" si="43"/>
      </c>
      <c r="I302" s="19">
        <f t="shared" si="44"/>
      </c>
      <c r="J302" s="19">
        <f t="shared" si="36"/>
      </c>
    </row>
    <row r="303" spans="1:10" ht="12.75">
      <c r="A303" s="11">
        <f t="shared" si="37"/>
      </c>
      <c r="B303" s="95">
        <f t="shared" si="38"/>
      </c>
      <c r="C303" s="26">
        <f>IF(ISERROR(LOOKUP(B303,Amortization!A$88:A$100,Amortization!B$88:B$100)),"",(LOOKUP(B303,Amortization!A$88:A$100,Amortization!B$88:B$100)))</f>
      </c>
      <c r="D303" s="63">
        <f t="shared" si="39"/>
      </c>
      <c r="E303" s="19">
        <f t="shared" si="40"/>
      </c>
      <c r="F303" s="19">
        <f t="shared" si="41"/>
      </c>
      <c r="G303" s="19">
        <f t="shared" si="42"/>
      </c>
      <c r="H303" s="19">
        <f t="shared" si="43"/>
      </c>
      <c r="I303" s="19">
        <f t="shared" si="44"/>
      </c>
      <c r="J303" s="19">
        <f t="shared" si="36"/>
      </c>
    </row>
    <row r="304" spans="1:10" ht="12.75">
      <c r="A304" s="11">
        <f t="shared" si="37"/>
      </c>
      <c r="B304" s="95">
        <f t="shared" si="38"/>
      </c>
      <c r="C304" s="26">
        <f>IF(ISERROR(LOOKUP(B304,Amortization!A$88:A$100,Amortization!B$88:B$100)),"",(LOOKUP(B304,Amortization!A$88:A$100,Amortization!B$88:B$100)))</f>
      </c>
      <c r="D304" s="63">
        <f t="shared" si="39"/>
      </c>
      <c r="E304" s="19">
        <f t="shared" si="40"/>
      </c>
      <c r="F304" s="19">
        <f t="shared" si="41"/>
      </c>
      <c r="G304" s="19">
        <f t="shared" si="42"/>
      </c>
      <c r="H304" s="19">
        <f t="shared" si="43"/>
      </c>
      <c r="I304" s="19">
        <f t="shared" si="44"/>
      </c>
      <c r="J304" s="19">
        <f t="shared" si="36"/>
      </c>
    </row>
    <row r="305" spans="1:10" s="24" customFormat="1" ht="12.75" customHeight="1">
      <c r="A305" s="100" t="s">
        <v>164</v>
      </c>
      <c r="B305" s="97"/>
      <c r="C305" s="98"/>
      <c r="D305" s="99"/>
      <c r="E305" s="103"/>
      <c r="F305" s="103"/>
      <c r="G305" s="103"/>
      <c r="H305" s="103"/>
      <c r="I305" s="103"/>
      <c r="J305" s="103"/>
    </row>
    <row r="306" spans="1:10" ht="12.75">
      <c r="A306" s="11">
        <f>IF(J304="","",IF(J304="END","",A304+1))</f>
      </c>
      <c r="B306" s="95">
        <f>IF(J304="","",IF(B304&lt;12,B304+1,1))</f>
      </c>
      <c r="C306" s="26">
        <f>IF(ISERROR(LOOKUP(B306,Amortization!A$88:A$100,Amortization!B$88:B$100)),"",(LOOKUP(B306,Amortization!A$88:A$100,Amortization!B$88:B$100)))</f>
      </c>
      <c r="D306" s="63">
        <f>IF(J304="","",IF(B306&gt;1,D304,D304+1))</f>
      </c>
      <c r="E306" s="19">
        <f>IF(J304&lt;&gt;"",I304,"")</f>
      </c>
      <c r="F306" s="19">
        <f t="shared" si="41"/>
      </c>
      <c r="G306" s="19">
        <f t="shared" si="42"/>
      </c>
      <c r="H306" s="19">
        <f>IF(J304="","",$B$4)</f>
      </c>
      <c r="I306" s="19">
        <f t="shared" si="44"/>
      </c>
      <c r="J306" s="19">
        <f t="shared" si="36"/>
      </c>
    </row>
    <row r="307" spans="1:10" ht="12.75">
      <c r="A307" s="11">
        <f t="shared" si="37"/>
      </c>
      <c r="B307" s="95">
        <f t="shared" si="38"/>
      </c>
      <c r="C307" s="26">
        <f>IF(ISERROR(LOOKUP(B307,Amortization!A$88:A$100,Amortization!B$88:B$100)),"",(LOOKUP(B307,Amortization!A$88:A$100,Amortization!B$88:B$100)))</f>
      </c>
      <c r="D307" s="63">
        <f t="shared" si="39"/>
      </c>
      <c r="E307" s="19">
        <f t="shared" si="40"/>
      </c>
      <c r="F307" s="19">
        <f t="shared" si="41"/>
      </c>
      <c r="G307" s="19">
        <f t="shared" si="42"/>
      </c>
      <c r="H307" s="19">
        <f t="shared" si="43"/>
      </c>
      <c r="I307" s="19">
        <f t="shared" si="44"/>
      </c>
      <c r="J307" s="19">
        <f t="shared" si="36"/>
      </c>
    </row>
    <row r="308" spans="1:10" ht="12.75">
      <c r="A308" s="11">
        <f t="shared" si="37"/>
      </c>
      <c r="B308" s="95">
        <f t="shared" si="38"/>
      </c>
      <c r="C308" s="26">
        <f>IF(ISERROR(LOOKUP(B308,Amortization!A$88:A$100,Amortization!B$88:B$100)),"",(LOOKUP(B308,Amortization!A$88:A$100,Amortization!B$88:B$100)))</f>
      </c>
      <c r="D308" s="63">
        <f t="shared" si="39"/>
      </c>
      <c r="E308" s="19">
        <f t="shared" si="40"/>
      </c>
      <c r="F308" s="19">
        <f t="shared" si="41"/>
      </c>
      <c r="G308" s="19">
        <f t="shared" si="42"/>
      </c>
      <c r="H308" s="19">
        <f t="shared" si="43"/>
      </c>
      <c r="I308" s="19">
        <f t="shared" si="44"/>
      </c>
      <c r="J308" s="19">
        <f t="shared" si="36"/>
      </c>
    </row>
    <row r="309" spans="1:10" ht="12.75">
      <c r="A309" s="11">
        <f t="shared" si="37"/>
      </c>
      <c r="B309" s="95">
        <f t="shared" si="38"/>
      </c>
      <c r="C309" s="26">
        <f>IF(ISERROR(LOOKUP(B309,Amortization!A$88:A$100,Amortization!B$88:B$100)),"",(LOOKUP(B309,Amortization!A$88:A$100,Amortization!B$88:B$100)))</f>
      </c>
      <c r="D309" s="63">
        <f t="shared" si="39"/>
      </c>
      <c r="E309" s="19">
        <f t="shared" si="40"/>
      </c>
      <c r="F309" s="19">
        <f t="shared" si="41"/>
      </c>
      <c r="G309" s="19">
        <f t="shared" si="42"/>
      </c>
      <c r="H309" s="19">
        <f t="shared" si="43"/>
      </c>
      <c r="I309" s="19">
        <f t="shared" si="44"/>
      </c>
      <c r="J309" s="19">
        <f t="shared" si="36"/>
      </c>
    </row>
    <row r="310" spans="1:10" ht="12.75">
      <c r="A310" s="11">
        <f t="shared" si="37"/>
      </c>
      <c r="B310" s="95">
        <f t="shared" si="38"/>
      </c>
      <c r="C310" s="26">
        <f>IF(ISERROR(LOOKUP(B310,Amortization!A$88:A$100,Amortization!B$88:B$100)),"",(LOOKUP(B310,Amortization!A$88:A$100,Amortization!B$88:B$100)))</f>
      </c>
      <c r="D310" s="63">
        <f t="shared" si="39"/>
      </c>
      <c r="E310" s="19">
        <f t="shared" si="40"/>
      </c>
      <c r="F310" s="19">
        <f t="shared" si="41"/>
      </c>
      <c r="G310" s="19">
        <f t="shared" si="42"/>
      </c>
      <c r="H310" s="19">
        <f t="shared" si="43"/>
      </c>
      <c r="I310" s="19">
        <f t="shared" si="44"/>
      </c>
      <c r="J310" s="19">
        <f t="shared" si="36"/>
      </c>
    </row>
    <row r="311" spans="1:10" ht="12.75">
      <c r="A311" s="11">
        <f t="shared" si="37"/>
      </c>
      <c r="B311" s="95">
        <f t="shared" si="38"/>
      </c>
      <c r="C311" s="26">
        <f>IF(ISERROR(LOOKUP(B311,Amortization!A$88:A$100,Amortization!B$88:B$100)),"",(LOOKUP(B311,Amortization!A$88:A$100,Amortization!B$88:B$100)))</f>
      </c>
      <c r="D311" s="63">
        <f t="shared" si="39"/>
      </c>
      <c r="E311" s="19">
        <f t="shared" si="40"/>
      </c>
      <c r="F311" s="19">
        <f t="shared" si="41"/>
      </c>
      <c r="G311" s="19">
        <f t="shared" si="42"/>
      </c>
      <c r="H311" s="19">
        <f t="shared" si="43"/>
      </c>
      <c r="I311" s="19">
        <f t="shared" si="44"/>
      </c>
      <c r="J311" s="19">
        <f t="shared" si="36"/>
      </c>
    </row>
    <row r="312" spans="1:10" ht="12.75">
      <c r="A312" s="11">
        <f t="shared" si="37"/>
      </c>
      <c r="B312" s="95">
        <f t="shared" si="38"/>
      </c>
      <c r="C312" s="26">
        <f>IF(ISERROR(LOOKUP(B312,Amortization!A$88:A$100,Amortization!B$88:B$100)),"",(LOOKUP(B312,Amortization!A$88:A$100,Amortization!B$88:B$100)))</f>
      </c>
      <c r="D312" s="63">
        <f t="shared" si="39"/>
      </c>
      <c r="E312" s="19">
        <f t="shared" si="40"/>
      </c>
      <c r="F312" s="19">
        <f t="shared" si="41"/>
      </c>
      <c r="G312" s="19">
        <f t="shared" si="42"/>
      </c>
      <c r="H312" s="19">
        <f t="shared" si="43"/>
      </c>
      <c r="I312" s="19">
        <f t="shared" si="44"/>
      </c>
      <c r="J312" s="19">
        <f t="shared" si="36"/>
      </c>
    </row>
    <row r="313" spans="1:10" ht="12.75">
      <c r="A313" s="11">
        <f t="shared" si="37"/>
      </c>
      <c r="B313" s="95">
        <f t="shared" si="38"/>
      </c>
      <c r="C313" s="26">
        <f>IF(ISERROR(LOOKUP(B313,Amortization!A$88:A$100,Amortization!B$88:B$100)),"",(LOOKUP(B313,Amortization!A$88:A$100,Amortization!B$88:B$100)))</f>
      </c>
      <c r="D313" s="63">
        <f t="shared" si="39"/>
      </c>
      <c r="E313" s="19">
        <f t="shared" si="40"/>
      </c>
      <c r="F313" s="19">
        <f t="shared" si="41"/>
      </c>
      <c r="G313" s="19">
        <f t="shared" si="42"/>
      </c>
      <c r="H313" s="19">
        <f t="shared" si="43"/>
      </c>
      <c r="I313" s="19">
        <f t="shared" si="44"/>
      </c>
      <c r="J313" s="19">
        <f t="shared" si="36"/>
      </c>
    </row>
    <row r="314" spans="1:10" ht="12.75">
      <c r="A314" s="11">
        <f t="shared" si="37"/>
      </c>
      <c r="B314" s="95">
        <f t="shared" si="38"/>
      </c>
      <c r="C314" s="26">
        <f>IF(ISERROR(LOOKUP(B314,Amortization!A$88:A$100,Amortization!B$88:B$100)),"",(LOOKUP(B314,Amortization!A$88:A$100,Amortization!B$88:B$100)))</f>
      </c>
      <c r="D314" s="63">
        <f t="shared" si="39"/>
      </c>
      <c r="E314" s="19">
        <f t="shared" si="40"/>
      </c>
      <c r="F314" s="19">
        <f t="shared" si="41"/>
      </c>
      <c r="G314" s="19">
        <f t="shared" si="42"/>
      </c>
      <c r="H314" s="19">
        <f t="shared" si="43"/>
      </c>
      <c r="I314" s="19">
        <f t="shared" si="44"/>
      </c>
      <c r="J314" s="19">
        <f t="shared" si="36"/>
      </c>
    </row>
    <row r="315" spans="1:10" ht="12.75">
      <c r="A315" s="11">
        <f t="shared" si="37"/>
      </c>
      <c r="B315" s="95">
        <f t="shared" si="38"/>
      </c>
      <c r="C315" s="26">
        <f>IF(ISERROR(LOOKUP(B315,Amortization!A$88:A$100,Amortization!B$88:B$100)),"",(LOOKUP(B315,Amortization!A$88:A$100,Amortization!B$88:B$100)))</f>
      </c>
      <c r="D315" s="63">
        <f t="shared" si="39"/>
      </c>
      <c r="E315" s="19">
        <f t="shared" si="40"/>
      </c>
      <c r="F315" s="19">
        <f t="shared" si="41"/>
      </c>
      <c r="G315" s="19">
        <f t="shared" si="42"/>
      </c>
      <c r="H315" s="19">
        <f t="shared" si="43"/>
      </c>
      <c r="I315" s="19">
        <f t="shared" si="44"/>
      </c>
      <c r="J315" s="19">
        <f t="shared" si="36"/>
      </c>
    </row>
    <row r="316" spans="1:10" ht="12.75">
      <c r="A316" s="11">
        <f t="shared" si="37"/>
      </c>
      <c r="B316" s="95">
        <f t="shared" si="38"/>
      </c>
      <c r="C316" s="26">
        <f>IF(ISERROR(LOOKUP(B316,Amortization!A$88:A$100,Amortization!B$88:B$100)),"",(LOOKUP(B316,Amortization!A$88:A$100,Amortization!B$88:B$100)))</f>
      </c>
      <c r="D316" s="63">
        <f t="shared" si="39"/>
      </c>
      <c r="E316" s="19">
        <f t="shared" si="40"/>
      </c>
      <c r="F316" s="19">
        <f t="shared" si="41"/>
      </c>
      <c r="G316" s="19">
        <f t="shared" si="42"/>
      </c>
      <c r="H316" s="19">
        <f t="shared" si="43"/>
      </c>
      <c r="I316" s="19">
        <f t="shared" si="44"/>
      </c>
      <c r="J316" s="19">
        <f t="shared" si="36"/>
      </c>
    </row>
    <row r="317" spans="1:10" ht="12.75">
      <c r="A317" s="11">
        <f t="shared" si="37"/>
      </c>
      <c r="B317" s="95">
        <f t="shared" si="38"/>
      </c>
      <c r="C317" s="26">
        <f>IF(ISERROR(LOOKUP(B317,Amortization!A$88:A$100,Amortization!B$88:B$100)),"",(LOOKUP(B317,Amortization!A$88:A$100,Amortization!B$88:B$100)))</f>
      </c>
      <c r="D317" s="63">
        <f t="shared" si="39"/>
      </c>
      <c r="E317" s="19">
        <f t="shared" si="40"/>
      </c>
      <c r="F317" s="19">
        <f t="shared" si="41"/>
      </c>
      <c r="G317" s="19">
        <f t="shared" si="42"/>
      </c>
      <c r="H317" s="19">
        <f t="shared" si="43"/>
      </c>
      <c r="I317" s="19">
        <f t="shared" si="44"/>
      </c>
      <c r="J317" s="19">
        <f t="shared" si="36"/>
      </c>
    </row>
    <row r="318" spans="1:10" s="24" customFormat="1" ht="12.75" customHeight="1">
      <c r="A318" s="100" t="s">
        <v>165</v>
      </c>
      <c r="B318" s="97"/>
      <c r="C318" s="98"/>
      <c r="D318" s="99"/>
      <c r="E318" s="103"/>
      <c r="F318" s="103"/>
      <c r="G318" s="103"/>
      <c r="H318" s="103"/>
      <c r="I318" s="103"/>
      <c r="J318" s="103"/>
    </row>
    <row r="319" spans="1:10" ht="12.75">
      <c r="A319" s="11">
        <f>IF(J317="","",IF(J317="END","",A317+1))</f>
      </c>
      <c r="B319" s="95">
        <f>IF(J317="","",IF(B317&lt;12,B317+1,1))</f>
      </c>
      <c r="C319" s="26">
        <f>IF(ISERROR(LOOKUP(B319,Amortization!A$88:A$100,Amortization!B$88:B$100)),"",(LOOKUP(B319,Amortization!A$88:A$100,Amortization!B$88:B$100)))</f>
      </c>
      <c r="D319" s="63">
        <f>IF(J317="","",IF(B319&gt;1,D317,D317+1))</f>
      </c>
      <c r="E319" s="19">
        <f>IF(J317&lt;&gt;"",I317,"")</f>
      </c>
      <c r="F319" s="19">
        <f t="shared" si="41"/>
      </c>
      <c r="G319" s="19">
        <f t="shared" si="42"/>
      </c>
      <c r="H319" s="19">
        <f>IF(J317="","",$B$4)</f>
      </c>
      <c r="I319" s="19">
        <f t="shared" si="44"/>
      </c>
      <c r="J319" s="19">
        <f t="shared" si="36"/>
      </c>
    </row>
    <row r="320" spans="1:10" ht="12.75">
      <c r="A320" s="11">
        <f t="shared" si="37"/>
      </c>
      <c r="B320" s="95">
        <f t="shared" si="38"/>
      </c>
      <c r="C320" s="26">
        <f>IF(ISERROR(LOOKUP(B320,Amortization!A$88:A$100,Amortization!B$88:B$100)),"",(LOOKUP(B320,Amortization!A$88:A$100,Amortization!B$88:B$100)))</f>
      </c>
      <c r="D320" s="63">
        <f t="shared" si="39"/>
      </c>
      <c r="E320" s="19">
        <f t="shared" si="40"/>
      </c>
      <c r="F320" s="19">
        <f t="shared" si="41"/>
      </c>
      <c r="G320" s="19">
        <f t="shared" si="42"/>
      </c>
      <c r="H320" s="19">
        <f t="shared" si="43"/>
      </c>
      <c r="I320" s="19">
        <f t="shared" si="44"/>
      </c>
      <c r="J320" s="19">
        <f t="shared" si="36"/>
      </c>
    </row>
    <row r="321" spans="1:10" ht="12.75">
      <c r="A321" s="11">
        <f t="shared" si="37"/>
      </c>
      <c r="B321" s="95">
        <f t="shared" si="38"/>
      </c>
      <c r="C321" s="26">
        <f>IF(ISERROR(LOOKUP(B321,Amortization!A$88:A$100,Amortization!B$88:B$100)),"",(LOOKUP(B321,Amortization!A$88:A$100,Amortization!B$88:B$100)))</f>
      </c>
      <c r="D321" s="63">
        <f t="shared" si="39"/>
      </c>
      <c r="E321" s="19">
        <f t="shared" si="40"/>
      </c>
      <c r="F321" s="19">
        <f t="shared" si="41"/>
      </c>
      <c r="G321" s="19">
        <f t="shared" si="42"/>
      </c>
      <c r="H321" s="19">
        <f t="shared" si="43"/>
      </c>
      <c r="I321" s="19">
        <f t="shared" si="44"/>
      </c>
      <c r="J321" s="19">
        <f t="shared" si="36"/>
      </c>
    </row>
    <row r="322" spans="1:10" ht="12.75">
      <c r="A322" s="11">
        <f t="shared" si="37"/>
      </c>
      <c r="B322" s="95">
        <f t="shared" si="38"/>
      </c>
      <c r="C322" s="26">
        <f>IF(ISERROR(LOOKUP(B322,Amortization!A$88:A$100,Amortization!B$88:B$100)),"",(LOOKUP(B322,Amortization!A$88:A$100,Amortization!B$88:B$100)))</f>
      </c>
      <c r="D322" s="63">
        <f t="shared" si="39"/>
      </c>
      <c r="E322" s="19">
        <f t="shared" si="40"/>
      </c>
      <c r="F322" s="19">
        <f t="shared" si="41"/>
      </c>
      <c r="G322" s="19">
        <f t="shared" si="42"/>
      </c>
      <c r="H322" s="19">
        <f t="shared" si="43"/>
      </c>
      <c r="I322" s="19">
        <f t="shared" si="44"/>
      </c>
      <c r="J322" s="19">
        <f t="shared" si="36"/>
      </c>
    </row>
    <row r="323" spans="1:10" ht="12.75">
      <c r="A323" s="11">
        <f t="shared" si="37"/>
      </c>
      <c r="B323" s="95">
        <f t="shared" si="38"/>
      </c>
      <c r="C323" s="26">
        <f>IF(ISERROR(LOOKUP(B323,Amortization!A$88:A$100,Amortization!B$88:B$100)),"",(LOOKUP(B323,Amortization!A$88:A$100,Amortization!B$88:B$100)))</f>
      </c>
      <c r="D323" s="63">
        <f t="shared" si="39"/>
      </c>
      <c r="E323" s="19">
        <f t="shared" si="40"/>
      </c>
      <c r="F323" s="19">
        <f t="shared" si="41"/>
      </c>
      <c r="G323" s="19">
        <f t="shared" si="42"/>
      </c>
      <c r="H323" s="19">
        <f t="shared" si="43"/>
      </c>
      <c r="I323" s="19">
        <f t="shared" si="44"/>
      </c>
      <c r="J323" s="19">
        <f t="shared" si="36"/>
      </c>
    </row>
    <row r="324" spans="1:10" ht="12.75">
      <c r="A324" s="11">
        <f t="shared" si="37"/>
      </c>
      <c r="B324" s="95">
        <f t="shared" si="38"/>
      </c>
      <c r="C324" s="26">
        <f>IF(ISERROR(LOOKUP(B324,Amortization!A$88:A$100,Amortization!B$88:B$100)),"",(LOOKUP(B324,Amortization!A$88:A$100,Amortization!B$88:B$100)))</f>
      </c>
      <c r="D324" s="63">
        <f t="shared" si="39"/>
      </c>
      <c r="E324" s="19">
        <f t="shared" si="40"/>
      </c>
      <c r="F324" s="19">
        <f t="shared" si="41"/>
      </c>
      <c r="G324" s="19">
        <f t="shared" si="42"/>
      </c>
      <c r="H324" s="19">
        <f t="shared" si="43"/>
      </c>
      <c r="I324" s="19">
        <f t="shared" si="44"/>
      </c>
      <c r="J324" s="19">
        <f t="shared" si="36"/>
      </c>
    </row>
    <row r="325" spans="1:10" ht="12.75">
      <c r="A325" s="11">
        <f t="shared" si="37"/>
      </c>
      <c r="B325" s="95">
        <f t="shared" si="38"/>
      </c>
      <c r="C325" s="26">
        <f>IF(ISERROR(LOOKUP(B325,Amortization!A$88:A$100,Amortization!B$88:B$100)),"",(LOOKUP(B325,Amortization!A$88:A$100,Amortization!B$88:B$100)))</f>
      </c>
      <c r="D325" s="63">
        <f t="shared" si="39"/>
      </c>
      <c r="E325" s="19">
        <f t="shared" si="40"/>
      </c>
      <c r="F325" s="19">
        <f t="shared" si="41"/>
      </c>
      <c r="G325" s="19">
        <f t="shared" si="42"/>
      </c>
      <c r="H325" s="19">
        <f t="shared" si="43"/>
      </c>
      <c r="I325" s="19">
        <f t="shared" si="44"/>
      </c>
      <c r="J325" s="19">
        <f t="shared" si="36"/>
      </c>
    </row>
    <row r="326" spans="1:10" ht="12.75">
      <c r="A326" s="11">
        <f t="shared" si="37"/>
      </c>
      <c r="B326" s="95">
        <f t="shared" si="38"/>
      </c>
      <c r="C326" s="26">
        <f>IF(ISERROR(LOOKUP(B326,Amortization!A$88:A$100,Amortization!B$88:B$100)),"",(LOOKUP(B326,Amortization!A$88:A$100,Amortization!B$88:B$100)))</f>
      </c>
      <c r="D326" s="63">
        <f t="shared" si="39"/>
      </c>
      <c r="E326" s="19">
        <f t="shared" si="40"/>
      </c>
      <c r="F326" s="19">
        <f t="shared" si="41"/>
      </c>
      <c r="G326" s="19">
        <f t="shared" si="42"/>
      </c>
      <c r="H326" s="19">
        <f t="shared" si="43"/>
      </c>
      <c r="I326" s="19">
        <f t="shared" si="44"/>
      </c>
      <c r="J326" s="19">
        <f t="shared" si="36"/>
      </c>
    </row>
    <row r="327" spans="1:10" ht="12.75">
      <c r="A327" s="11">
        <f t="shared" si="37"/>
      </c>
      <c r="B327" s="95">
        <f t="shared" si="38"/>
      </c>
      <c r="C327" s="26">
        <f>IF(ISERROR(LOOKUP(B327,Amortization!A$88:A$100,Amortization!B$88:B$100)),"",(LOOKUP(B327,Amortization!A$88:A$100,Amortization!B$88:B$100)))</f>
      </c>
      <c r="D327" s="63">
        <f t="shared" si="39"/>
      </c>
      <c r="E327" s="19">
        <f t="shared" si="40"/>
      </c>
      <c r="F327" s="19">
        <f t="shared" si="41"/>
      </c>
      <c r="G327" s="19">
        <f t="shared" si="42"/>
      </c>
      <c r="H327" s="19">
        <f t="shared" si="43"/>
      </c>
      <c r="I327" s="19">
        <f t="shared" si="44"/>
      </c>
      <c r="J327" s="19">
        <f t="shared" si="36"/>
      </c>
    </row>
    <row r="328" spans="1:10" ht="12.75">
      <c r="A328" s="11">
        <f t="shared" si="37"/>
      </c>
      <c r="B328" s="95">
        <f t="shared" si="38"/>
      </c>
      <c r="C328" s="26">
        <f>IF(ISERROR(LOOKUP(B328,Amortization!A$88:A$100,Amortization!B$88:B$100)),"",(LOOKUP(B328,Amortization!A$88:A$100,Amortization!B$88:B$100)))</f>
      </c>
      <c r="D328" s="63">
        <f t="shared" si="39"/>
      </c>
      <c r="E328" s="19">
        <f t="shared" si="40"/>
      </c>
      <c r="F328" s="19">
        <f t="shared" si="41"/>
      </c>
      <c r="G328" s="19">
        <f t="shared" si="42"/>
      </c>
      <c r="H328" s="19">
        <f t="shared" si="43"/>
      </c>
      <c r="I328" s="19">
        <f t="shared" si="44"/>
      </c>
      <c r="J328" s="19">
        <f t="shared" si="36"/>
      </c>
    </row>
    <row r="329" spans="1:10" ht="12.75">
      <c r="A329" s="11">
        <f t="shared" si="37"/>
      </c>
      <c r="B329" s="95">
        <f t="shared" si="38"/>
      </c>
      <c r="C329" s="26">
        <f>IF(ISERROR(LOOKUP(B329,Amortization!A$88:A$100,Amortization!B$88:B$100)),"",(LOOKUP(B329,Amortization!A$88:A$100,Amortization!B$88:B$100)))</f>
      </c>
      <c r="D329" s="63">
        <f t="shared" si="39"/>
      </c>
      <c r="E329" s="19">
        <f t="shared" si="40"/>
      </c>
      <c r="F329" s="19">
        <f t="shared" si="41"/>
      </c>
      <c r="G329" s="19">
        <f t="shared" si="42"/>
      </c>
      <c r="H329" s="19">
        <f t="shared" si="43"/>
      </c>
      <c r="I329" s="19">
        <f t="shared" si="44"/>
      </c>
      <c r="J329" s="19">
        <f t="shared" si="36"/>
      </c>
    </row>
    <row r="330" spans="1:10" ht="12.75">
      <c r="A330" s="11">
        <f t="shared" si="37"/>
      </c>
      <c r="B330" s="95">
        <f t="shared" si="38"/>
      </c>
      <c r="C330" s="26">
        <f>IF(ISERROR(LOOKUP(B330,Amortization!A$88:A$100,Amortization!B$88:B$100)),"",(LOOKUP(B330,Amortization!A$88:A$100,Amortization!B$88:B$100)))</f>
      </c>
      <c r="D330" s="63">
        <f t="shared" si="39"/>
      </c>
      <c r="E330" s="19">
        <f t="shared" si="40"/>
      </c>
      <c r="F330" s="19">
        <f t="shared" si="41"/>
      </c>
      <c r="G330" s="19">
        <f t="shared" si="42"/>
      </c>
      <c r="H330" s="19">
        <f t="shared" si="43"/>
      </c>
      <c r="I330" s="19">
        <f t="shared" si="44"/>
      </c>
      <c r="J330" s="19">
        <f t="shared" si="36"/>
      </c>
    </row>
    <row r="331" spans="1:10" s="24" customFormat="1" ht="12.75" customHeight="1">
      <c r="A331" s="100" t="s">
        <v>166</v>
      </c>
      <c r="B331" s="97"/>
      <c r="C331" s="98"/>
      <c r="D331" s="99"/>
      <c r="E331" s="103"/>
      <c r="F331" s="103"/>
      <c r="G331" s="103"/>
      <c r="H331" s="103"/>
      <c r="I331" s="103"/>
      <c r="J331" s="103"/>
    </row>
    <row r="332" spans="1:10" ht="12.75">
      <c r="A332" s="11">
        <f>IF(J330="","",IF(J330="END","",A330+1))</f>
      </c>
      <c r="B332" s="95">
        <f>IF(J330="","",IF(B330&lt;12,B330+1,1))</f>
      </c>
      <c r="C332" s="26">
        <f>IF(ISERROR(LOOKUP(B332,Amortization!A$88:A$100,Amortization!B$88:B$100)),"",(LOOKUP(B332,Amortization!A$88:A$100,Amortization!B$88:B$100)))</f>
      </c>
      <c r="D332" s="63">
        <f>IF(J330="","",IF(B332&gt;1,D330,D330+1))</f>
      </c>
      <c r="E332" s="19">
        <f>IF(J330&lt;&gt;"",I330,"")</f>
      </c>
      <c r="F332" s="19">
        <f t="shared" si="41"/>
      </c>
      <c r="G332" s="19">
        <f t="shared" si="42"/>
      </c>
      <c r="H332" s="19">
        <f>IF(J330="","",$B$4)</f>
      </c>
      <c r="I332" s="19">
        <f t="shared" si="44"/>
      </c>
      <c r="J332" s="19">
        <f t="shared" si="36"/>
      </c>
    </row>
    <row r="333" spans="1:10" ht="12.75">
      <c r="A333" s="11">
        <f t="shared" si="37"/>
      </c>
      <c r="B333" s="95">
        <f t="shared" si="38"/>
      </c>
      <c r="C333" s="26">
        <f>IF(ISERROR(LOOKUP(B333,Amortization!A$88:A$100,Amortization!B$88:B$100)),"",(LOOKUP(B333,Amortization!A$88:A$100,Amortization!B$88:B$100)))</f>
      </c>
      <c r="D333" s="63">
        <f t="shared" si="39"/>
      </c>
      <c r="E333" s="19">
        <f t="shared" si="40"/>
      </c>
      <c r="F333" s="19">
        <f t="shared" si="41"/>
      </c>
      <c r="G333" s="19">
        <f t="shared" si="42"/>
      </c>
      <c r="H333" s="19">
        <f t="shared" si="43"/>
      </c>
      <c r="I333" s="19">
        <f t="shared" si="44"/>
      </c>
      <c r="J333" s="19">
        <f t="shared" si="36"/>
      </c>
    </row>
    <row r="334" spans="1:10" ht="12.75">
      <c r="A334" s="11">
        <f t="shared" si="37"/>
      </c>
      <c r="B334" s="95">
        <f t="shared" si="38"/>
      </c>
      <c r="C334" s="26">
        <f>IF(ISERROR(LOOKUP(B334,Amortization!A$88:A$100,Amortization!B$88:B$100)),"",(LOOKUP(B334,Amortization!A$88:A$100,Amortization!B$88:B$100)))</f>
      </c>
      <c r="D334" s="63">
        <f t="shared" si="39"/>
      </c>
      <c r="E334" s="19">
        <f t="shared" si="40"/>
      </c>
      <c r="F334" s="19">
        <f t="shared" si="41"/>
      </c>
      <c r="G334" s="19">
        <f t="shared" si="42"/>
      </c>
      <c r="H334" s="19">
        <f t="shared" si="43"/>
      </c>
      <c r="I334" s="19">
        <f t="shared" si="44"/>
      </c>
      <c r="J334" s="19">
        <f t="shared" si="36"/>
      </c>
    </row>
    <row r="335" spans="1:10" ht="12.75">
      <c r="A335" s="11">
        <f t="shared" si="37"/>
      </c>
      <c r="B335" s="95">
        <f t="shared" si="38"/>
      </c>
      <c r="C335" s="26">
        <f>IF(ISERROR(LOOKUP(B335,Amortization!A$88:A$100,Amortization!B$88:B$100)),"",(LOOKUP(B335,Amortization!A$88:A$100,Amortization!B$88:B$100)))</f>
      </c>
      <c r="D335" s="63">
        <f t="shared" si="39"/>
      </c>
      <c r="E335" s="19">
        <f t="shared" si="40"/>
      </c>
      <c r="F335" s="19">
        <f t="shared" si="41"/>
      </c>
      <c r="G335" s="19">
        <f t="shared" si="42"/>
      </c>
      <c r="H335" s="19">
        <f t="shared" si="43"/>
      </c>
      <c r="I335" s="19">
        <f t="shared" si="44"/>
      </c>
      <c r="J335" s="19">
        <f t="shared" si="36"/>
      </c>
    </row>
    <row r="336" spans="1:10" ht="12.75">
      <c r="A336" s="11">
        <f t="shared" si="37"/>
      </c>
      <c r="B336" s="95">
        <f t="shared" si="38"/>
      </c>
      <c r="C336" s="26">
        <f>IF(ISERROR(LOOKUP(B336,Amortization!A$88:A$100,Amortization!B$88:B$100)),"",(LOOKUP(B336,Amortization!A$88:A$100,Amortization!B$88:B$100)))</f>
      </c>
      <c r="D336" s="63">
        <f t="shared" si="39"/>
      </c>
      <c r="E336" s="19">
        <f t="shared" si="40"/>
      </c>
      <c r="F336" s="19">
        <f t="shared" si="41"/>
      </c>
      <c r="G336" s="19">
        <f t="shared" si="42"/>
      </c>
      <c r="H336" s="19">
        <f t="shared" si="43"/>
      </c>
      <c r="I336" s="19">
        <f t="shared" si="44"/>
      </c>
      <c r="J336" s="19">
        <f t="shared" si="36"/>
      </c>
    </row>
    <row r="337" spans="1:10" ht="12.75">
      <c r="A337" s="11">
        <f t="shared" si="37"/>
      </c>
      <c r="B337" s="95">
        <f t="shared" si="38"/>
      </c>
      <c r="C337" s="26">
        <f>IF(ISERROR(LOOKUP(B337,Amortization!A$88:A$100,Amortization!B$88:B$100)),"",(LOOKUP(B337,Amortization!A$88:A$100,Amortization!B$88:B$100)))</f>
      </c>
      <c r="D337" s="63">
        <f t="shared" si="39"/>
      </c>
      <c r="E337" s="19">
        <f t="shared" si="40"/>
      </c>
      <c r="F337" s="19">
        <f t="shared" si="41"/>
      </c>
      <c r="G337" s="19">
        <f t="shared" si="42"/>
      </c>
      <c r="H337" s="19">
        <f t="shared" si="43"/>
      </c>
      <c r="I337" s="19">
        <f t="shared" si="44"/>
      </c>
      <c r="J337" s="19">
        <f t="shared" si="36"/>
      </c>
    </row>
    <row r="338" spans="1:10" ht="12.75">
      <c r="A338" s="11">
        <f t="shared" si="37"/>
      </c>
      <c r="B338" s="95">
        <f t="shared" si="38"/>
      </c>
      <c r="C338" s="26">
        <f>IF(ISERROR(LOOKUP(B338,Amortization!A$88:A$100,Amortization!B$88:B$100)),"",(LOOKUP(B338,Amortization!A$88:A$100,Amortization!B$88:B$100)))</f>
      </c>
      <c r="D338" s="63">
        <f t="shared" si="39"/>
      </c>
      <c r="E338" s="19">
        <f t="shared" si="40"/>
      </c>
      <c r="F338" s="19">
        <f t="shared" si="41"/>
      </c>
      <c r="G338" s="19">
        <f t="shared" si="42"/>
      </c>
      <c r="H338" s="19">
        <f t="shared" si="43"/>
      </c>
      <c r="I338" s="19">
        <f t="shared" si="44"/>
      </c>
      <c r="J338" s="19">
        <f t="shared" si="36"/>
      </c>
    </row>
    <row r="339" spans="1:10" ht="12.75">
      <c r="A339" s="11">
        <f t="shared" si="37"/>
      </c>
      <c r="B339" s="95">
        <f t="shared" si="38"/>
      </c>
      <c r="C339" s="26">
        <f>IF(ISERROR(LOOKUP(B339,Amortization!A$88:A$100,Amortization!B$88:B$100)),"",(LOOKUP(B339,Amortization!A$88:A$100,Amortization!B$88:B$100)))</f>
      </c>
      <c r="D339" s="63">
        <f t="shared" si="39"/>
      </c>
      <c r="E339" s="19">
        <f t="shared" si="40"/>
      </c>
      <c r="F339" s="19">
        <f t="shared" si="41"/>
      </c>
      <c r="G339" s="19">
        <f t="shared" si="42"/>
      </c>
      <c r="H339" s="19">
        <f t="shared" si="43"/>
      </c>
      <c r="I339" s="19">
        <f t="shared" si="44"/>
      </c>
      <c r="J339" s="19">
        <f t="shared" si="36"/>
      </c>
    </row>
    <row r="340" spans="1:10" ht="12.75">
      <c r="A340" s="11">
        <f t="shared" si="37"/>
      </c>
      <c r="B340" s="95">
        <f t="shared" si="38"/>
      </c>
      <c r="C340" s="26">
        <f>IF(ISERROR(LOOKUP(B340,Amortization!A$88:A$100,Amortization!B$88:B$100)),"",(LOOKUP(B340,Amortization!A$88:A$100,Amortization!B$88:B$100)))</f>
      </c>
      <c r="D340" s="63">
        <f t="shared" si="39"/>
      </c>
      <c r="E340" s="19">
        <f t="shared" si="40"/>
      </c>
      <c r="F340" s="19">
        <f t="shared" si="41"/>
      </c>
      <c r="G340" s="19">
        <f t="shared" si="42"/>
      </c>
      <c r="H340" s="19">
        <f t="shared" si="43"/>
      </c>
      <c r="I340" s="19">
        <f t="shared" si="44"/>
      </c>
      <c r="J340" s="19">
        <f t="shared" si="36"/>
      </c>
    </row>
    <row r="341" spans="1:10" ht="12.75">
      <c r="A341" s="11">
        <f t="shared" si="37"/>
      </c>
      <c r="B341" s="95">
        <f t="shared" si="38"/>
      </c>
      <c r="C341" s="26">
        <f>IF(ISERROR(LOOKUP(B341,Amortization!A$88:A$100,Amortization!B$88:B$100)),"",(LOOKUP(B341,Amortization!A$88:A$100,Amortization!B$88:B$100)))</f>
      </c>
      <c r="D341" s="63">
        <f t="shared" si="39"/>
      </c>
      <c r="E341" s="19">
        <f t="shared" si="40"/>
      </c>
      <c r="F341" s="19">
        <f t="shared" si="41"/>
      </c>
      <c r="G341" s="19">
        <f t="shared" si="42"/>
      </c>
      <c r="H341" s="19">
        <f t="shared" si="43"/>
      </c>
      <c r="I341" s="19">
        <f t="shared" si="44"/>
      </c>
      <c r="J341" s="19">
        <f t="shared" si="36"/>
      </c>
    </row>
    <row r="342" spans="1:10" ht="12.75">
      <c r="A342" s="11">
        <f t="shared" si="37"/>
      </c>
      <c r="B342" s="95">
        <f t="shared" si="38"/>
      </c>
      <c r="C342" s="26">
        <f>IF(ISERROR(LOOKUP(B342,Amortization!A$88:A$100,Amortization!B$88:B$100)),"",(LOOKUP(B342,Amortization!A$88:A$100,Amortization!B$88:B$100)))</f>
      </c>
      <c r="D342" s="63">
        <f t="shared" si="39"/>
      </c>
      <c r="E342" s="19">
        <f t="shared" si="40"/>
      </c>
      <c r="F342" s="19">
        <f t="shared" si="41"/>
      </c>
      <c r="G342" s="19">
        <f t="shared" si="42"/>
      </c>
      <c r="H342" s="19">
        <f t="shared" si="43"/>
      </c>
      <c r="I342" s="19">
        <f t="shared" si="44"/>
      </c>
      <c r="J342" s="19">
        <f t="shared" si="36"/>
      </c>
    </row>
    <row r="343" spans="1:10" ht="12.75">
      <c r="A343" s="11">
        <f t="shared" si="37"/>
      </c>
      <c r="B343" s="95">
        <f t="shared" si="38"/>
      </c>
      <c r="C343" s="26">
        <f>IF(ISERROR(LOOKUP(B343,Amortization!A$88:A$100,Amortization!B$88:B$100)),"",(LOOKUP(B343,Amortization!A$88:A$100,Amortization!B$88:B$100)))</f>
      </c>
      <c r="D343" s="63">
        <f t="shared" si="39"/>
      </c>
      <c r="E343" s="19">
        <f t="shared" si="40"/>
      </c>
      <c r="F343" s="19">
        <f t="shared" si="41"/>
      </c>
      <c r="G343" s="19">
        <f t="shared" si="42"/>
      </c>
      <c r="H343" s="19">
        <f t="shared" si="43"/>
      </c>
      <c r="I343" s="19">
        <f t="shared" si="44"/>
      </c>
      <c r="J343" s="19">
        <f t="shared" si="36"/>
      </c>
    </row>
    <row r="344" spans="1:10" s="24" customFormat="1" ht="12.75" customHeight="1">
      <c r="A344" s="100" t="s">
        <v>167</v>
      </c>
      <c r="B344" s="97"/>
      <c r="C344" s="98"/>
      <c r="D344" s="99"/>
      <c r="E344" s="103"/>
      <c r="F344" s="103"/>
      <c r="G344" s="103"/>
      <c r="H344" s="103"/>
      <c r="I344" s="103"/>
      <c r="J344" s="103"/>
    </row>
    <row r="345" spans="1:10" ht="12.75">
      <c r="A345" s="11">
        <f>IF(J343="","",IF(J343="END","",A343+1))</f>
      </c>
      <c r="B345" s="95">
        <f>IF(J343="","",IF(B343&lt;12,B343+1,1))</f>
      </c>
      <c r="C345" s="26">
        <f>IF(ISERROR(LOOKUP(B345,Amortization!A$88:A$100,Amortization!B$88:B$100)),"",(LOOKUP(B345,Amortization!A$88:A$100,Amortization!B$88:B$100)))</f>
      </c>
      <c r="D345" s="63">
        <f>IF(J343="","",IF(B345&gt;1,D343,D343+1))</f>
      </c>
      <c r="E345" s="19">
        <f>IF(J343&lt;&gt;"",I343,"")</f>
      </c>
      <c r="F345" s="19">
        <f t="shared" si="41"/>
      </c>
      <c r="G345" s="19">
        <f t="shared" si="42"/>
      </c>
      <c r="H345" s="19">
        <f>IF(J343="","",$B$4)</f>
      </c>
      <c r="I345" s="19">
        <f t="shared" si="44"/>
      </c>
      <c r="J345" s="19">
        <f t="shared" si="36"/>
      </c>
    </row>
    <row r="346" spans="1:10" ht="12.75">
      <c r="A346" s="11">
        <f t="shared" si="37"/>
      </c>
      <c r="B346" s="95">
        <f t="shared" si="38"/>
      </c>
      <c r="C346" s="26">
        <f>IF(ISERROR(LOOKUP(B346,Amortization!A$88:A$100,Amortization!B$88:B$100)),"",(LOOKUP(B346,Amortization!A$88:A$100,Amortization!B$88:B$100)))</f>
      </c>
      <c r="D346" s="63">
        <f t="shared" si="39"/>
      </c>
      <c r="E346" s="19">
        <f t="shared" si="40"/>
      </c>
      <c r="F346" s="19">
        <f t="shared" si="41"/>
      </c>
      <c r="G346" s="19">
        <f t="shared" si="42"/>
      </c>
      <c r="H346" s="19">
        <f t="shared" si="43"/>
      </c>
      <c r="I346" s="19">
        <f t="shared" si="44"/>
      </c>
      <c r="J346" s="19">
        <f t="shared" si="36"/>
      </c>
    </row>
    <row r="347" spans="1:10" ht="12.75">
      <c r="A347" s="11">
        <f t="shared" si="37"/>
      </c>
      <c r="B347" s="95">
        <f t="shared" si="38"/>
      </c>
      <c r="C347" s="26">
        <f>IF(ISERROR(LOOKUP(B347,Amortization!A$88:A$100,Amortization!B$88:B$100)),"",(LOOKUP(B347,Amortization!A$88:A$100,Amortization!B$88:B$100)))</f>
      </c>
      <c r="D347" s="63">
        <f t="shared" si="39"/>
      </c>
      <c r="E347" s="19">
        <f t="shared" si="40"/>
      </c>
      <c r="F347" s="19">
        <f t="shared" si="41"/>
      </c>
      <c r="G347" s="19">
        <f t="shared" si="42"/>
      </c>
      <c r="H347" s="19">
        <f t="shared" si="43"/>
      </c>
      <c r="I347" s="19">
        <f t="shared" si="44"/>
      </c>
      <c r="J347" s="19">
        <f t="shared" si="36"/>
      </c>
    </row>
    <row r="348" spans="1:10" ht="12.75">
      <c r="A348" s="11">
        <f t="shared" si="37"/>
      </c>
      <c r="B348" s="95">
        <f t="shared" si="38"/>
      </c>
      <c r="C348" s="26">
        <f>IF(ISERROR(LOOKUP(B348,Amortization!A$88:A$100,Amortization!B$88:B$100)),"",(LOOKUP(B348,Amortization!A$88:A$100,Amortization!B$88:B$100)))</f>
      </c>
      <c r="D348" s="63">
        <f t="shared" si="39"/>
      </c>
      <c r="E348" s="19">
        <f t="shared" si="40"/>
      </c>
      <c r="F348" s="19">
        <f t="shared" si="41"/>
      </c>
      <c r="G348" s="19">
        <f t="shared" si="42"/>
      </c>
      <c r="H348" s="19">
        <f t="shared" si="43"/>
      </c>
      <c r="I348" s="19">
        <f t="shared" si="44"/>
      </c>
      <c r="J348" s="19">
        <f t="shared" si="36"/>
      </c>
    </row>
    <row r="349" spans="1:10" ht="12.75">
      <c r="A349" s="11">
        <f t="shared" si="37"/>
      </c>
      <c r="B349" s="95">
        <f t="shared" si="38"/>
      </c>
      <c r="C349" s="26">
        <f>IF(ISERROR(LOOKUP(B349,Amortization!A$88:A$100,Amortization!B$88:B$100)),"",(LOOKUP(B349,Amortization!A$88:A$100,Amortization!B$88:B$100)))</f>
      </c>
      <c r="D349" s="63">
        <f t="shared" si="39"/>
      </c>
      <c r="E349" s="19">
        <f t="shared" si="40"/>
      </c>
      <c r="F349" s="19">
        <f t="shared" si="41"/>
      </c>
      <c r="G349" s="19">
        <f t="shared" si="42"/>
      </c>
      <c r="H349" s="19">
        <f t="shared" si="43"/>
      </c>
      <c r="I349" s="19">
        <f t="shared" si="44"/>
      </c>
      <c r="J349" s="19">
        <f t="shared" si="36"/>
      </c>
    </row>
    <row r="350" spans="1:10" ht="12.75">
      <c r="A350" s="11">
        <f t="shared" si="37"/>
      </c>
      <c r="B350" s="95">
        <f t="shared" si="38"/>
      </c>
      <c r="C350" s="26">
        <f>IF(ISERROR(LOOKUP(B350,Amortization!A$88:A$100,Amortization!B$88:B$100)),"",(LOOKUP(B350,Amortization!A$88:A$100,Amortization!B$88:B$100)))</f>
      </c>
      <c r="D350" s="63">
        <f t="shared" si="39"/>
      </c>
      <c r="E350" s="19">
        <f t="shared" si="40"/>
      </c>
      <c r="F350" s="19">
        <f t="shared" si="41"/>
      </c>
      <c r="G350" s="19">
        <f t="shared" si="42"/>
      </c>
      <c r="H350" s="19">
        <f t="shared" si="43"/>
      </c>
      <c r="I350" s="19">
        <f t="shared" si="44"/>
      </c>
      <c r="J350" s="19">
        <f t="shared" si="36"/>
      </c>
    </row>
    <row r="351" spans="1:10" ht="12.75">
      <c r="A351" s="11">
        <f t="shared" si="37"/>
      </c>
      <c r="B351" s="95">
        <f t="shared" si="38"/>
      </c>
      <c r="C351" s="26">
        <f>IF(ISERROR(LOOKUP(B351,Amortization!A$88:A$100,Amortization!B$88:B$100)),"",(LOOKUP(B351,Amortization!A$88:A$100,Amortization!B$88:B$100)))</f>
      </c>
      <c r="D351" s="63">
        <f t="shared" si="39"/>
      </c>
      <c r="E351" s="19">
        <f t="shared" si="40"/>
      </c>
      <c r="F351" s="19">
        <f t="shared" si="41"/>
      </c>
      <c r="G351" s="19">
        <f t="shared" si="42"/>
      </c>
      <c r="H351" s="19">
        <f t="shared" si="43"/>
      </c>
      <c r="I351" s="19">
        <f t="shared" si="44"/>
      </c>
      <c r="J351" s="19">
        <f t="shared" si="36"/>
      </c>
    </row>
    <row r="352" spans="1:10" ht="12.75">
      <c r="A352" s="11">
        <f t="shared" si="37"/>
      </c>
      <c r="B352" s="95">
        <f t="shared" si="38"/>
      </c>
      <c r="C352" s="26">
        <f>IF(ISERROR(LOOKUP(B352,Amortization!A$88:A$100,Amortization!B$88:B$100)),"",(LOOKUP(B352,Amortization!A$88:A$100,Amortization!B$88:B$100)))</f>
      </c>
      <c r="D352" s="63">
        <f t="shared" si="39"/>
      </c>
      <c r="E352" s="19">
        <f t="shared" si="40"/>
      </c>
      <c r="F352" s="19">
        <f t="shared" si="41"/>
      </c>
      <c r="G352" s="19">
        <f t="shared" si="42"/>
      </c>
      <c r="H352" s="19">
        <f t="shared" si="43"/>
      </c>
      <c r="I352" s="19">
        <f t="shared" si="44"/>
      </c>
      <c r="J352" s="19">
        <f t="shared" si="36"/>
      </c>
    </row>
    <row r="353" spans="1:10" ht="12.75">
      <c r="A353" s="11">
        <f t="shared" si="37"/>
      </c>
      <c r="B353" s="95">
        <f t="shared" si="38"/>
      </c>
      <c r="C353" s="26">
        <f>IF(ISERROR(LOOKUP(B353,Amortization!A$88:A$100,Amortization!B$88:B$100)),"",(LOOKUP(B353,Amortization!A$88:A$100,Amortization!B$88:B$100)))</f>
      </c>
      <c r="D353" s="63">
        <f t="shared" si="39"/>
      </c>
      <c r="E353" s="19">
        <f t="shared" si="40"/>
      </c>
      <c r="F353" s="19">
        <f t="shared" si="41"/>
      </c>
      <c r="G353" s="19">
        <f t="shared" si="42"/>
      </c>
      <c r="H353" s="19">
        <f t="shared" si="43"/>
      </c>
      <c r="I353" s="19">
        <f t="shared" si="44"/>
      </c>
      <c r="J353" s="19">
        <f t="shared" si="36"/>
      </c>
    </row>
    <row r="354" spans="1:10" ht="12.75">
      <c r="A354" s="11">
        <f t="shared" si="37"/>
      </c>
      <c r="B354" s="95">
        <f t="shared" si="38"/>
      </c>
      <c r="C354" s="26">
        <f>IF(ISERROR(LOOKUP(B354,Amortization!A$88:A$100,Amortization!B$88:B$100)),"",(LOOKUP(B354,Amortization!A$88:A$100,Amortization!B$88:B$100)))</f>
      </c>
      <c r="D354" s="63">
        <f t="shared" si="39"/>
      </c>
      <c r="E354" s="19">
        <f t="shared" si="40"/>
      </c>
      <c r="F354" s="19">
        <f t="shared" si="41"/>
      </c>
      <c r="G354" s="19">
        <f t="shared" si="42"/>
      </c>
      <c r="H354" s="19">
        <f t="shared" si="43"/>
      </c>
      <c r="I354" s="19">
        <f t="shared" si="44"/>
      </c>
      <c r="J354" s="19">
        <f aca="true" t="shared" si="45" ref="J354:J395">IF(I354&gt;=0.01,I354,"")</f>
      </c>
    </row>
    <row r="355" spans="1:10" ht="12.75">
      <c r="A355" s="11">
        <f aca="true" t="shared" si="46" ref="A355:A395">IF(J354="","",IF(J354="END","",A354+1))</f>
      </c>
      <c r="B355" s="95">
        <f aca="true" t="shared" si="47" ref="B355:B395">IF(J354="","",IF(B354&lt;12,B354+1,1))</f>
      </c>
      <c r="C355" s="26">
        <f>IF(ISERROR(LOOKUP(B355,Amortization!A$88:A$100,Amortization!B$88:B$100)),"",(LOOKUP(B355,Amortization!A$88:A$100,Amortization!B$88:B$100)))</f>
      </c>
      <c r="D355" s="63">
        <f aca="true" t="shared" si="48" ref="D355:D395">IF(J354="","",IF(B355&gt;1,D354,D354+1))</f>
      </c>
      <c r="E355" s="19">
        <f aca="true" t="shared" si="49" ref="E355:E395">IF(J354&lt;&gt;"",I354,"")</f>
      </c>
      <c r="F355" s="19">
        <f aca="true" t="shared" si="50" ref="F355:F395">IF(ISERROR(E355-I355),"",E355-I355)</f>
      </c>
      <c r="G355" s="19">
        <f aca="true" t="shared" si="51" ref="G355:G395">IF(ISERROR(E355*($B$2/12)),"",E355*($B$2/12))</f>
      </c>
      <c r="H355" s="19">
        <f aca="true" t="shared" si="52" ref="H355:H395">IF(J354="","",$B$4)</f>
      </c>
      <c r="I355" s="19">
        <f aca="true" t="shared" si="53" ref="I355:I395">IF(ISERROR(E355+G355+H355&gt;0.01),"",(E355+G355+H355))</f>
      </c>
      <c r="J355" s="19">
        <f t="shared" si="45"/>
      </c>
    </row>
    <row r="356" spans="1:10" ht="12.75">
      <c r="A356" s="11">
        <f t="shared" si="46"/>
      </c>
      <c r="B356" s="95">
        <f t="shared" si="47"/>
      </c>
      <c r="C356" s="26">
        <f>IF(ISERROR(LOOKUP(B356,Amortization!A$88:A$100,Amortization!B$88:B$100)),"",(LOOKUP(B356,Amortization!A$88:A$100,Amortization!B$88:B$100)))</f>
      </c>
      <c r="D356" s="63">
        <f t="shared" si="48"/>
      </c>
      <c r="E356" s="19">
        <f t="shared" si="49"/>
      </c>
      <c r="F356" s="19">
        <f t="shared" si="50"/>
      </c>
      <c r="G356" s="19">
        <f t="shared" si="51"/>
      </c>
      <c r="H356" s="19">
        <f t="shared" si="52"/>
      </c>
      <c r="I356" s="19">
        <f t="shared" si="53"/>
      </c>
      <c r="J356" s="19">
        <f t="shared" si="45"/>
      </c>
    </row>
    <row r="357" spans="1:10" s="24" customFormat="1" ht="12.75" customHeight="1">
      <c r="A357" s="100" t="s">
        <v>168</v>
      </c>
      <c r="B357" s="97"/>
      <c r="C357" s="98"/>
      <c r="D357" s="99"/>
      <c r="E357" s="103"/>
      <c r="F357" s="103"/>
      <c r="G357" s="103"/>
      <c r="H357" s="103"/>
      <c r="I357" s="103"/>
      <c r="J357" s="103"/>
    </row>
    <row r="358" spans="1:10" ht="12.75">
      <c r="A358" s="11">
        <f>IF(J356="","",IF(J356="END","",A356+1))</f>
      </c>
      <c r="B358" s="95">
        <f>IF(J356="","",IF(B356&lt;12,B356+1,1))</f>
      </c>
      <c r="C358" s="26">
        <f>IF(ISERROR(LOOKUP(B358,Amortization!A$88:A$100,Amortization!B$88:B$100)),"",(LOOKUP(B358,Amortization!A$88:A$100,Amortization!B$88:B$100)))</f>
      </c>
      <c r="D358" s="63">
        <f>IF(J356="","",IF(B358&gt;1,D356,D356+1))</f>
      </c>
      <c r="E358" s="19">
        <f>IF(J356&lt;&gt;"",I356,"")</f>
      </c>
      <c r="F358" s="19">
        <f t="shared" si="50"/>
      </c>
      <c r="G358" s="19">
        <f t="shared" si="51"/>
      </c>
      <c r="H358" s="19">
        <f>IF(J356="","",$B$4)</f>
      </c>
      <c r="I358" s="19">
        <f t="shared" si="53"/>
      </c>
      <c r="J358" s="19">
        <f t="shared" si="45"/>
      </c>
    </row>
    <row r="359" spans="1:10" ht="12.75">
      <c r="A359" s="11">
        <f t="shared" si="46"/>
      </c>
      <c r="B359" s="95">
        <f t="shared" si="47"/>
      </c>
      <c r="C359" s="26">
        <f>IF(ISERROR(LOOKUP(B359,Amortization!A$88:A$100,Amortization!B$88:B$100)),"",(LOOKUP(B359,Amortization!A$88:A$100,Amortization!B$88:B$100)))</f>
      </c>
      <c r="D359" s="63">
        <f t="shared" si="48"/>
      </c>
      <c r="E359" s="19">
        <f t="shared" si="49"/>
      </c>
      <c r="F359" s="19">
        <f t="shared" si="50"/>
      </c>
      <c r="G359" s="19">
        <f t="shared" si="51"/>
      </c>
      <c r="H359" s="19">
        <f t="shared" si="52"/>
      </c>
      <c r="I359" s="19">
        <f t="shared" si="53"/>
      </c>
      <c r="J359" s="19">
        <f t="shared" si="45"/>
      </c>
    </row>
    <row r="360" spans="1:10" ht="12.75">
      <c r="A360" s="11">
        <f t="shared" si="46"/>
      </c>
      <c r="B360" s="95">
        <f t="shared" si="47"/>
      </c>
      <c r="C360" s="26">
        <f>IF(ISERROR(LOOKUP(B360,Amortization!A$88:A$100,Amortization!B$88:B$100)),"",(LOOKUP(B360,Amortization!A$88:A$100,Amortization!B$88:B$100)))</f>
      </c>
      <c r="D360" s="63">
        <f t="shared" si="48"/>
      </c>
      <c r="E360" s="19">
        <f t="shared" si="49"/>
      </c>
      <c r="F360" s="19">
        <f t="shared" si="50"/>
      </c>
      <c r="G360" s="19">
        <f t="shared" si="51"/>
      </c>
      <c r="H360" s="19">
        <f t="shared" si="52"/>
      </c>
      <c r="I360" s="19">
        <f t="shared" si="53"/>
      </c>
      <c r="J360" s="19">
        <f t="shared" si="45"/>
      </c>
    </row>
    <row r="361" spans="1:10" ht="12.75">
      <c r="A361" s="11">
        <f t="shared" si="46"/>
      </c>
      <c r="B361" s="95">
        <f t="shared" si="47"/>
      </c>
      <c r="C361" s="26">
        <f>IF(ISERROR(LOOKUP(B361,Amortization!A$88:A$100,Amortization!B$88:B$100)),"",(LOOKUP(B361,Amortization!A$88:A$100,Amortization!B$88:B$100)))</f>
      </c>
      <c r="D361" s="63">
        <f t="shared" si="48"/>
      </c>
      <c r="E361" s="19">
        <f t="shared" si="49"/>
      </c>
      <c r="F361" s="19">
        <f t="shared" si="50"/>
      </c>
      <c r="G361" s="19">
        <f t="shared" si="51"/>
      </c>
      <c r="H361" s="19">
        <f t="shared" si="52"/>
      </c>
      <c r="I361" s="19">
        <f t="shared" si="53"/>
      </c>
      <c r="J361" s="19">
        <f t="shared" si="45"/>
      </c>
    </row>
    <row r="362" spans="1:10" ht="12.75">
      <c r="A362" s="11">
        <f t="shared" si="46"/>
      </c>
      <c r="B362" s="95">
        <f t="shared" si="47"/>
      </c>
      <c r="C362" s="26">
        <f>IF(ISERROR(LOOKUP(B362,Amortization!A$88:A$100,Amortization!B$88:B$100)),"",(LOOKUP(B362,Amortization!A$88:A$100,Amortization!B$88:B$100)))</f>
      </c>
      <c r="D362" s="63">
        <f t="shared" si="48"/>
      </c>
      <c r="E362" s="19">
        <f t="shared" si="49"/>
      </c>
      <c r="F362" s="19">
        <f t="shared" si="50"/>
      </c>
      <c r="G362" s="19">
        <f t="shared" si="51"/>
      </c>
      <c r="H362" s="19">
        <f t="shared" si="52"/>
      </c>
      <c r="I362" s="19">
        <f t="shared" si="53"/>
      </c>
      <c r="J362" s="19">
        <f t="shared" si="45"/>
      </c>
    </row>
    <row r="363" spans="1:10" ht="12.75">
      <c r="A363" s="11">
        <f t="shared" si="46"/>
      </c>
      <c r="B363" s="95">
        <f t="shared" si="47"/>
      </c>
      <c r="C363" s="26">
        <f>IF(ISERROR(LOOKUP(B363,Amortization!A$88:A$100,Amortization!B$88:B$100)),"",(LOOKUP(B363,Amortization!A$88:A$100,Amortization!B$88:B$100)))</f>
      </c>
      <c r="D363" s="63">
        <f t="shared" si="48"/>
      </c>
      <c r="E363" s="19">
        <f t="shared" si="49"/>
      </c>
      <c r="F363" s="19">
        <f t="shared" si="50"/>
      </c>
      <c r="G363" s="19">
        <f t="shared" si="51"/>
      </c>
      <c r="H363" s="19">
        <f t="shared" si="52"/>
      </c>
      <c r="I363" s="19">
        <f t="shared" si="53"/>
      </c>
      <c r="J363" s="19">
        <f t="shared" si="45"/>
      </c>
    </row>
    <row r="364" spans="1:10" ht="12.75">
      <c r="A364" s="11">
        <f t="shared" si="46"/>
      </c>
      <c r="B364" s="95">
        <f t="shared" si="47"/>
      </c>
      <c r="C364" s="26">
        <f>IF(ISERROR(LOOKUP(B364,Amortization!A$88:A$100,Amortization!B$88:B$100)),"",(LOOKUP(B364,Amortization!A$88:A$100,Amortization!B$88:B$100)))</f>
      </c>
      <c r="D364" s="63">
        <f t="shared" si="48"/>
      </c>
      <c r="E364" s="19">
        <f t="shared" si="49"/>
      </c>
      <c r="F364" s="19">
        <f t="shared" si="50"/>
      </c>
      <c r="G364" s="19">
        <f t="shared" si="51"/>
      </c>
      <c r="H364" s="19">
        <f t="shared" si="52"/>
      </c>
      <c r="I364" s="19">
        <f t="shared" si="53"/>
      </c>
      <c r="J364" s="19">
        <f t="shared" si="45"/>
      </c>
    </row>
    <row r="365" spans="1:10" ht="12.75">
      <c r="A365" s="11">
        <f t="shared" si="46"/>
      </c>
      <c r="B365" s="95">
        <f t="shared" si="47"/>
      </c>
      <c r="C365" s="26">
        <f>IF(ISERROR(LOOKUP(B365,Amortization!A$88:A$100,Amortization!B$88:B$100)),"",(LOOKUP(B365,Amortization!A$88:A$100,Amortization!B$88:B$100)))</f>
      </c>
      <c r="D365" s="63">
        <f t="shared" si="48"/>
      </c>
      <c r="E365" s="19">
        <f t="shared" si="49"/>
      </c>
      <c r="F365" s="19">
        <f t="shared" si="50"/>
      </c>
      <c r="G365" s="19">
        <f t="shared" si="51"/>
      </c>
      <c r="H365" s="19">
        <f t="shared" si="52"/>
      </c>
      <c r="I365" s="19">
        <f t="shared" si="53"/>
      </c>
      <c r="J365" s="19">
        <f t="shared" si="45"/>
      </c>
    </row>
    <row r="366" spans="1:10" ht="12.75">
      <c r="A366" s="11">
        <f t="shared" si="46"/>
      </c>
      <c r="B366" s="95">
        <f t="shared" si="47"/>
      </c>
      <c r="C366" s="26">
        <f>IF(ISERROR(LOOKUP(B366,Amortization!A$88:A$100,Amortization!B$88:B$100)),"",(LOOKUP(B366,Amortization!A$88:A$100,Amortization!B$88:B$100)))</f>
      </c>
      <c r="D366" s="63">
        <f t="shared" si="48"/>
      </c>
      <c r="E366" s="19">
        <f t="shared" si="49"/>
      </c>
      <c r="F366" s="19">
        <f t="shared" si="50"/>
      </c>
      <c r="G366" s="19">
        <f t="shared" si="51"/>
      </c>
      <c r="H366" s="19">
        <f t="shared" si="52"/>
      </c>
      <c r="I366" s="19">
        <f t="shared" si="53"/>
      </c>
      <c r="J366" s="19">
        <f t="shared" si="45"/>
      </c>
    </row>
    <row r="367" spans="1:10" ht="12.75">
      <c r="A367" s="11">
        <f t="shared" si="46"/>
      </c>
      <c r="B367" s="95">
        <f t="shared" si="47"/>
      </c>
      <c r="C367" s="26">
        <f>IF(ISERROR(LOOKUP(B367,Amortization!A$88:A$100,Amortization!B$88:B$100)),"",(LOOKUP(B367,Amortization!A$88:A$100,Amortization!B$88:B$100)))</f>
      </c>
      <c r="D367" s="63">
        <f t="shared" si="48"/>
      </c>
      <c r="E367" s="19">
        <f t="shared" si="49"/>
      </c>
      <c r="F367" s="19">
        <f t="shared" si="50"/>
      </c>
      <c r="G367" s="19">
        <f t="shared" si="51"/>
      </c>
      <c r="H367" s="19">
        <f t="shared" si="52"/>
      </c>
      <c r="I367" s="19">
        <f t="shared" si="53"/>
      </c>
      <c r="J367" s="19">
        <f t="shared" si="45"/>
      </c>
    </row>
    <row r="368" spans="1:10" ht="12.75">
      <c r="A368" s="11">
        <f t="shared" si="46"/>
      </c>
      <c r="B368" s="95">
        <f t="shared" si="47"/>
      </c>
      <c r="C368" s="26">
        <f>IF(ISERROR(LOOKUP(B368,Amortization!A$88:A$100,Amortization!B$88:B$100)),"",(LOOKUP(B368,Amortization!A$88:A$100,Amortization!B$88:B$100)))</f>
      </c>
      <c r="D368" s="63">
        <f t="shared" si="48"/>
      </c>
      <c r="E368" s="19">
        <f t="shared" si="49"/>
      </c>
      <c r="F368" s="19">
        <f t="shared" si="50"/>
      </c>
      <c r="G368" s="19">
        <f t="shared" si="51"/>
      </c>
      <c r="H368" s="19">
        <f t="shared" si="52"/>
      </c>
      <c r="I368" s="19">
        <f t="shared" si="53"/>
      </c>
      <c r="J368" s="19">
        <f t="shared" si="45"/>
      </c>
    </row>
    <row r="369" spans="1:10" ht="12.75">
      <c r="A369" s="11">
        <f t="shared" si="46"/>
      </c>
      <c r="B369" s="95">
        <f t="shared" si="47"/>
      </c>
      <c r="C369" s="26">
        <f>IF(ISERROR(LOOKUP(B369,Amortization!A$88:A$100,Amortization!B$88:B$100)),"",(LOOKUP(B369,Amortization!A$88:A$100,Amortization!B$88:B$100)))</f>
      </c>
      <c r="D369" s="63">
        <f t="shared" si="48"/>
      </c>
      <c r="E369" s="19">
        <f t="shared" si="49"/>
      </c>
      <c r="F369" s="19">
        <f t="shared" si="50"/>
      </c>
      <c r="G369" s="19">
        <f t="shared" si="51"/>
      </c>
      <c r="H369" s="19">
        <f t="shared" si="52"/>
      </c>
      <c r="I369" s="19">
        <f t="shared" si="53"/>
      </c>
      <c r="J369" s="19">
        <f t="shared" si="45"/>
      </c>
    </row>
    <row r="370" spans="1:10" s="24" customFormat="1" ht="12.75" customHeight="1">
      <c r="A370" s="100" t="s">
        <v>169</v>
      </c>
      <c r="B370" s="97"/>
      <c r="C370" s="98"/>
      <c r="D370" s="99"/>
      <c r="E370" s="103"/>
      <c r="F370" s="103"/>
      <c r="G370" s="103"/>
      <c r="H370" s="103"/>
      <c r="I370" s="103"/>
      <c r="J370" s="103"/>
    </row>
    <row r="371" spans="1:10" ht="12.75">
      <c r="A371" s="11">
        <f>IF(J369="","",IF(J369="END","",A369+1))</f>
      </c>
      <c r="B371" s="95">
        <f>IF(J369="","",IF(B369&lt;12,B369+1,1))</f>
      </c>
      <c r="C371" s="26">
        <f>IF(ISERROR(LOOKUP(B371,Amortization!A$88:A$100,Amortization!B$88:B$100)),"",(LOOKUP(B371,Amortization!A$88:A$100,Amortization!B$88:B$100)))</f>
      </c>
      <c r="D371" s="63">
        <f>IF(J369="","",IF(B371&gt;1,D369,D369+1))</f>
      </c>
      <c r="E371" s="19">
        <f>IF(J369&lt;&gt;"",I369,"")</f>
      </c>
      <c r="F371" s="19">
        <f t="shared" si="50"/>
      </c>
      <c r="G371" s="19">
        <f t="shared" si="51"/>
      </c>
      <c r="H371" s="19">
        <f>IF(J369="","",$B$4)</f>
      </c>
      <c r="I371" s="19">
        <f t="shared" si="53"/>
      </c>
      <c r="J371" s="19">
        <f t="shared" si="45"/>
      </c>
    </row>
    <row r="372" spans="1:10" ht="12.75">
      <c r="A372" s="11">
        <f t="shared" si="46"/>
      </c>
      <c r="B372" s="95">
        <f t="shared" si="47"/>
      </c>
      <c r="C372" s="26">
        <f>IF(ISERROR(LOOKUP(B372,Amortization!A$88:A$100,Amortization!B$88:B$100)),"",(LOOKUP(B372,Amortization!A$88:A$100,Amortization!B$88:B$100)))</f>
      </c>
      <c r="D372" s="63">
        <f t="shared" si="48"/>
      </c>
      <c r="E372" s="19">
        <f t="shared" si="49"/>
      </c>
      <c r="F372" s="19">
        <f t="shared" si="50"/>
      </c>
      <c r="G372" s="19">
        <f t="shared" si="51"/>
      </c>
      <c r="H372" s="19">
        <f t="shared" si="52"/>
      </c>
      <c r="I372" s="19">
        <f t="shared" si="53"/>
      </c>
      <c r="J372" s="19">
        <f t="shared" si="45"/>
      </c>
    </row>
    <row r="373" spans="1:10" ht="12.75">
      <c r="A373" s="11">
        <f t="shared" si="46"/>
      </c>
      <c r="B373" s="95">
        <f t="shared" si="47"/>
      </c>
      <c r="C373" s="26">
        <f>IF(ISERROR(LOOKUP(B373,Amortization!A$88:A$100,Amortization!B$88:B$100)),"",(LOOKUP(B373,Amortization!A$88:A$100,Amortization!B$88:B$100)))</f>
      </c>
      <c r="D373" s="63">
        <f t="shared" si="48"/>
      </c>
      <c r="E373" s="19">
        <f t="shared" si="49"/>
      </c>
      <c r="F373" s="19">
        <f t="shared" si="50"/>
      </c>
      <c r="G373" s="19">
        <f t="shared" si="51"/>
      </c>
      <c r="H373" s="19">
        <f t="shared" si="52"/>
      </c>
      <c r="I373" s="19">
        <f t="shared" si="53"/>
      </c>
      <c r="J373" s="19">
        <f t="shared" si="45"/>
      </c>
    </row>
    <row r="374" spans="1:10" ht="12.75">
      <c r="A374" s="11">
        <f t="shared" si="46"/>
      </c>
      <c r="B374" s="95">
        <f t="shared" si="47"/>
      </c>
      <c r="C374" s="26">
        <f>IF(ISERROR(LOOKUP(B374,Amortization!A$88:A$100,Amortization!B$88:B$100)),"",(LOOKUP(B374,Amortization!A$88:A$100,Amortization!B$88:B$100)))</f>
      </c>
      <c r="D374" s="63">
        <f t="shared" si="48"/>
      </c>
      <c r="E374" s="19">
        <f t="shared" si="49"/>
      </c>
      <c r="F374" s="19">
        <f t="shared" si="50"/>
      </c>
      <c r="G374" s="19">
        <f t="shared" si="51"/>
      </c>
      <c r="H374" s="19">
        <f t="shared" si="52"/>
      </c>
      <c r="I374" s="19">
        <f t="shared" si="53"/>
      </c>
      <c r="J374" s="19">
        <f t="shared" si="45"/>
      </c>
    </row>
    <row r="375" spans="1:10" ht="12.75">
      <c r="A375" s="11">
        <f t="shared" si="46"/>
      </c>
      <c r="B375" s="95">
        <f t="shared" si="47"/>
      </c>
      <c r="C375" s="26">
        <f>IF(ISERROR(LOOKUP(B375,Amortization!A$88:A$100,Amortization!B$88:B$100)),"",(LOOKUP(B375,Amortization!A$88:A$100,Amortization!B$88:B$100)))</f>
      </c>
      <c r="D375" s="63">
        <f t="shared" si="48"/>
      </c>
      <c r="E375" s="19">
        <f t="shared" si="49"/>
      </c>
      <c r="F375" s="19">
        <f t="shared" si="50"/>
      </c>
      <c r="G375" s="19">
        <f t="shared" si="51"/>
      </c>
      <c r="H375" s="19">
        <f t="shared" si="52"/>
      </c>
      <c r="I375" s="19">
        <f t="shared" si="53"/>
      </c>
      <c r="J375" s="19">
        <f t="shared" si="45"/>
      </c>
    </row>
    <row r="376" spans="1:10" ht="12.75">
      <c r="A376" s="11">
        <f t="shared" si="46"/>
      </c>
      <c r="B376" s="95">
        <f t="shared" si="47"/>
      </c>
      <c r="C376" s="26">
        <f>IF(ISERROR(LOOKUP(B376,Amortization!A$88:A$100,Amortization!B$88:B$100)),"",(LOOKUP(B376,Amortization!A$88:A$100,Amortization!B$88:B$100)))</f>
      </c>
      <c r="D376" s="63">
        <f t="shared" si="48"/>
      </c>
      <c r="E376" s="19">
        <f t="shared" si="49"/>
      </c>
      <c r="F376" s="19">
        <f t="shared" si="50"/>
      </c>
      <c r="G376" s="19">
        <f t="shared" si="51"/>
      </c>
      <c r="H376" s="19">
        <f t="shared" si="52"/>
      </c>
      <c r="I376" s="19">
        <f t="shared" si="53"/>
      </c>
      <c r="J376" s="19">
        <f t="shared" si="45"/>
      </c>
    </row>
    <row r="377" spans="1:10" ht="12.75">
      <c r="A377" s="11">
        <f t="shared" si="46"/>
      </c>
      <c r="B377" s="95">
        <f t="shared" si="47"/>
      </c>
      <c r="C377" s="26">
        <f>IF(ISERROR(LOOKUP(B377,Amortization!A$88:A$100,Amortization!B$88:B$100)),"",(LOOKUP(B377,Amortization!A$88:A$100,Amortization!B$88:B$100)))</f>
      </c>
      <c r="D377" s="63">
        <f t="shared" si="48"/>
      </c>
      <c r="E377" s="19">
        <f t="shared" si="49"/>
      </c>
      <c r="F377" s="19">
        <f t="shared" si="50"/>
      </c>
      <c r="G377" s="19">
        <f t="shared" si="51"/>
      </c>
      <c r="H377" s="19">
        <f t="shared" si="52"/>
      </c>
      <c r="I377" s="19">
        <f t="shared" si="53"/>
      </c>
      <c r="J377" s="19">
        <f t="shared" si="45"/>
      </c>
    </row>
    <row r="378" spans="1:10" ht="12.75">
      <c r="A378" s="11">
        <f t="shared" si="46"/>
      </c>
      <c r="B378" s="95">
        <f t="shared" si="47"/>
      </c>
      <c r="C378" s="26">
        <f>IF(ISERROR(LOOKUP(B378,Amortization!A$88:A$100,Amortization!B$88:B$100)),"",(LOOKUP(B378,Amortization!A$88:A$100,Amortization!B$88:B$100)))</f>
      </c>
      <c r="D378" s="63">
        <f t="shared" si="48"/>
      </c>
      <c r="E378" s="19">
        <f t="shared" si="49"/>
      </c>
      <c r="F378" s="19">
        <f t="shared" si="50"/>
      </c>
      <c r="G378" s="19">
        <f t="shared" si="51"/>
      </c>
      <c r="H378" s="19">
        <f t="shared" si="52"/>
      </c>
      <c r="I378" s="19">
        <f t="shared" si="53"/>
      </c>
      <c r="J378" s="19">
        <f t="shared" si="45"/>
      </c>
    </row>
    <row r="379" spans="1:10" ht="12.75">
      <c r="A379" s="11">
        <f t="shared" si="46"/>
      </c>
      <c r="B379" s="95">
        <f t="shared" si="47"/>
      </c>
      <c r="C379" s="26">
        <f>IF(ISERROR(LOOKUP(B379,Amortization!A$88:A$100,Amortization!B$88:B$100)),"",(LOOKUP(B379,Amortization!A$88:A$100,Amortization!B$88:B$100)))</f>
      </c>
      <c r="D379" s="63">
        <f t="shared" si="48"/>
      </c>
      <c r="E379" s="19">
        <f t="shared" si="49"/>
      </c>
      <c r="F379" s="19">
        <f t="shared" si="50"/>
      </c>
      <c r="G379" s="19">
        <f t="shared" si="51"/>
      </c>
      <c r="H379" s="19">
        <f t="shared" si="52"/>
      </c>
      <c r="I379" s="19">
        <f t="shared" si="53"/>
      </c>
      <c r="J379" s="19">
        <f t="shared" si="45"/>
      </c>
    </row>
    <row r="380" spans="1:10" ht="12.75">
      <c r="A380" s="11">
        <f t="shared" si="46"/>
      </c>
      <c r="B380" s="95">
        <f t="shared" si="47"/>
      </c>
      <c r="C380" s="26">
        <f>IF(ISERROR(LOOKUP(B380,Amortization!A$88:A$100,Amortization!B$88:B$100)),"",(LOOKUP(B380,Amortization!A$88:A$100,Amortization!B$88:B$100)))</f>
      </c>
      <c r="D380" s="63">
        <f t="shared" si="48"/>
      </c>
      <c r="E380" s="19">
        <f t="shared" si="49"/>
      </c>
      <c r="F380" s="19">
        <f t="shared" si="50"/>
      </c>
      <c r="G380" s="19">
        <f t="shared" si="51"/>
      </c>
      <c r="H380" s="19">
        <f t="shared" si="52"/>
      </c>
      <c r="I380" s="19">
        <f t="shared" si="53"/>
      </c>
      <c r="J380" s="19">
        <f t="shared" si="45"/>
      </c>
    </row>
    <row r="381" spans="1:10" ht="12.75">
      <c r="A381" s="11">
        <f t="shared" si="46"/>
      </c>
      <c r="B381" s="95">
        <f t="shared" si="47"/>
      </c>
      <c r="C381" s="26">
        <f>IF(ISERROR(LOOKUP(B381,Amortization!A$88:A$100,Amortization!B$88:B$100)),"",(LOOKUP(B381,Amortization!A$88:A$100,Amortization!B$88:B$100)))</f>
      </c>
      <c r="D381" s="63">
        <f t="shared" si="48"/>
      </c>
      <c r="E381" s="19">
        <f t="shared" si="49"/>
      </c>
      <c r="F381" s="19">
        <f t="shared" si="50"/>
      </c>
      <c r="G381" s="19">
        <f t="shared" si="51"/>
      </c>
      <c r="H381" s="19">
        <f t="shared" si="52"/>
      </c>
      <c r="I381" s="19">
        <f t="shared" si="53"/>
      </c>
      <c r="J381" s="19">
        <f t="shared" si="45"/>
      </c>
    </row>
    <row r="382" spans="1:10" ht="12.75">
      <c r="A382" s="11">
        <f t="shared" si="46"/>
      </c>
      <c r="B382" s="95">
        <f t="shared" si="47"/>
      </c>
      <c r="C382" s="26">
        <f>IF(ISERROR(LOOKUP(B382,Amortization!A$88:A$100,Amortization!B$88:B$100)),"",(LOOKUP(B382,Amortization!A$88:A$100,Amortization!B$88:B$100)))</f>
      </c>
      <c r="D382" s="63">
        <f t="shared" si="48"/>
      </c>
      <c r="E382" s="19">
        <f t="shared" si="49"/>
      </c>
      <c r="F382" s="19">
        <f t="shared" si="50"/>
      </c>
      <c r="G382" s="19">
        <f t="shared" si="51"/>
      </c>
      <c r="H382" s="19">
        <f t="shared" si="52"/>
      </c>
      <c r="I382" s="19">
        <f t="shared" si="53"/>
      </c>
      <c r="J382" s="19">
        <f t="shared" si="45"/>
      </c>
    </row>
    <row r="383" spans="1:10" s="24" customFormat="1" ht="12.75" customHeight="1">
      <c r="A383" s="100" t="s">
        <v>170</v>
      </c>
      <c r="B383" s="97"/>
      <c r="C383" s="98"/>
      <c r="D383" s="99"/>
      <c r="E383" s="103"/>
      <c r="F383" s="103"/>
      <c r="G383" s="103"/>
      <c r="H383" s="103"/>
      <c r="I383" s="103"/>
      <c r="J383" s="103"/>
    </row>
    <row r="384" spans="1:10" ht="12.75">
      <c r="A384" s="11">
        <f>IF(J382="","",IF(J382="END","",A382+1))</f>
      </c>
      <c r="B384" s="95">
        <f>IF(J382="","",IF(B382&lt;12,B382+1,1))</f>
      </c>
      <c r="C384" s="26">
        <f>IF(ISERROR(LOOKUP(B384,Amortization!A$88:A$100,Amortization!B$88:B$100)),"",(LOOKUP(B384,Amortization!A$88:A$100,Amortization!B$88:B$100)))</f>
      </c>
      <c r="D384" s="63">
        <f>IF(J382="","",IF(B384&gt;1,D382,D382+1))</f>
      </c>
      <c r="E384" s="19">
        <f>IF(J382&lt;&gt;"",I382,"")</f>
      </c>
      <c r="F384" s="19">
        <f t="shared" si="50"/>
      </c>
      <c r="G384" s="19">
        <f t="shared" si="51"/>
      </c>
      <c r="H384" s="19">
        <f>IF(J382="","",$B$4)</f>
      </c>
      <c r="I384" s="19">
        <f t="shared" si="53"/>
      </c>
      <c r="J384" s="19">
        <f t="shared" si="45"/>
      </c>
    </row>
    <row r="385" spans="1:10" ht="12.75">
      <c r="A385" s="11">
        <f t="shared" si="46"/>
      </c>
      <c r="B385" s="95">
        <f t="shared" si="47"/>
      </c>
      <c r="C385" s="26">
        <f>IF(ISERROR(LOOKUP(B385,Amortization!A$88:A$100,Amortization!B$88:B$100)),"",(LOOKUP(B385,Amortization!A$88:A$100,Amortization!B$88:B$100)))</f>
      </c>
      <c r="D385" s="63">
        <f t="shared" si="48"/>
      </c>
      <c r="E385" s="19">
        <f t="shared" si="49"/>
      </c>
      <c r="F385" s="19">
        <f t="shared" si="50"/>
      </c>
      <c r="G385" s="19">
        <f t="shared" si="51"/>
      </c>
      <c r="H385" s="19">
        <f t="shared" si="52"/>
      </c>
      <c r="I385" s="19">
        <f t="shared" si="53"/>
      </c>
      <c r="J385" s="19">
        <f t="shared" si="45"/>
      </c>
    </row>
    <row r="386" spans="1:10" ht="12.75">
      <c r="A386" s="11">
        <f t="shared" si="46"/>
      </c>
      <c r="B386" s="95">
        <f t="shared" si="47"/>
      </c>
      <c r="C386" s="26">
        <f>IF(ISERROR(LOOKUP(B386,Amortization!A$88:A$100,Amortization!B$88:B$100)),"",(LOOKUP(B386,Amortization!A$88:A$100,Amortization!B$88:B$100)))</f>
      </c>
      <c r="D386" s="63">
        <f t="shared" si="48"/>
      </c>
      <c r="E386" s="19">
        <f t="shared" si="49"/>
      </c>
      <c r="F386" s="19">
        <f t="shared" si="50"/>
      </c>
      <c r="G386" s="19">
        <f t="shared" si="51"/>
      </c>
      <c r="H386" s="19">
        <f t="shared" si="52"/>
      </c>
      <c r="I386" s="19">
        <f t="shared" si="53"/>
      </c>
      <c r="J386" s="19">
        <f t="shared" si="45"/>
      </c>
    </row>
    <row r="387" spans="1:10" ht="12.75">
      <c r="A387" s="11">
        <f t="shared" si="46"/>
      </c>
      <c r="B387" s="95">
        <f t="shared" si="47"/>
      </c>
      <c r="C387" s="26">
        <f>IF(ISERROR(LOOKUP(B387,Amortization!A$88:A$100,Amortization!B$88:B$100)),"",(LOOKUP(B387,Amortization!A$88:A$100,Amortization!B$88:B$100)))</f>
      </c>
      <c r="D387" s="63">
        <f t="shared" si="48"/>
      </c>
      <c r="E387" s="19">
        <f t="shared" si="49"/>
      </c>
      <c r="F387" s="19">
        <f t="shared" si="50"/>
      </c>
      <c r="G387" s="19">
        <f t="shared" si="51"/>
      </c>
      <c r="H387" s="19">
        <f t="shared" si="52"/>
      </c>
      <c r="I387" s="19">
        <f t="shared" si="53"/>
      </c>
      <c r="J387" s="19">
        <f t="shared" si="45"/>
      </c>
    </row>
    <row r="388" spans="1:10" ht="12.75">
      <c r="A388" s="11">
        <f t="shared" si="46"/>
      </c>
      <c r="B388" s="95">
        <f t="shared" si="47"/>
      </c>
      <c r="C388" s="26">
        <f>IF(ISERROR(LOOKUP(B388,Amortization!A$88:A$100,Amortization!B$88:B$100)),"",(LOOKUP(B388,Amortization!A$88:A$100,Amortization!B$88:B$100)))</f>
      </c>
      <c r="D388" s="63">
        <f t="shared" si="48"/>
      </c>
      <c r="E388" s="19">
        <f t="shared" si="49"/>
      </c>
      <c r="F388" s="19">
        <f t="shared" si="50"/>
      </c>
      <c r="G388" s="19">
        <f t="shared" si="51"/>
      </c>
      <c r="H388" s="19">
        <f t="shared" si="52"/>
      </c>
      <c r="I388" s="19">
        <f t="shared" si="53"/>
      </c>
      <c r="J388" s="19">
        <f t="shared" si="45"/>
      </c>
    </row>
    <row r="389" spans="1:10" ht="12.75">
      <c r="A389" s="11">
        <f t="shared" si="46"/>
      </c>
      <c r="B389" s="95">
        <f t="shared" si="47"/>
      </c>
      <c r="C389" s="26">
        <f>IF(ISERROR(LOOKUP(B389,Amortization!A$88:A$100,Amortization!B$88:B$100)),"",(LOOKUP(B389,Amortization!A$88:A$100,Amortization!B$88:B$100)))</f>
      </c>
      <c r="D389" s="63">
        <f t="shared" si="48"/>
      </c>
      <c r="E389" s="19">
        <f t="shared" si="49"/>
      </c>
      <c r="F389" s="19">
        <f t="shared" si="50"/>
      </c>
      <c r="G389" s="19">
        <f t="shared" si="51"/>
      </c>
      <c r="H389" s="19">
        <f t="shared" si="52"/>
      </c>
      <c r="I389" s="19">
        <f t="shared" si="53"/>
      </c>
      <c r="J389" s="19">
        <f t="shared" si="45"/>
      </c>
    </row>
    <row r="390" spans="1:10" ht="12.75">
      <c r="A390" s="11">
        <f t="shared" si="46"/>
      </c>
      <c r="B390" s="95">
        <f t="shared" si="47"/>
      </c>
      <c r="C390" s="26">
        <f>IF(ISERROR(LOOKUP(B390,Amortization!A$88:A$100,Amortization!B$88:B$100)),"",(LOOKUP(B390,Amortization!A$88:A$100,Amortization!B$88:B$100)))</f>
      </c>
      <c r="D390" s="63">
        <f t="shared" si="48"/>
      </c>
      <c r="E390" s="19">
        <f t="shared" si="49"/>
      </c>
      <c r="F390" s="19">
        <f t="shared" si="50"/>
      </c>
      <c r="G390" s="19">
        <f t="shared" si="51"/>
      </c>
      <c r="H390" s="19">
        <f t="shared" si="52"/>
      </c>
      <c r="I390" s="19">
        <f t="shared" si="53"/>
      </c>
      <c r="J390" s="19">
        <f t="shared" si="45"/>
      </c>
    </row>
    <row r="391" spans="1:10" ht="12.75">
      <c r="A391" s="11">
        <f t="shared" si="46"/>
      </c>
      <c r="B391" s="95">
        <f t="shared" si="47"/>
      </c>
      <c r="C391" s="26">
        <f>IF(ISERROR(LOOKUP(B391,Amortization!A$88:A$100,Amortization!B$88:B$100)),"",(LOOKUP(B391,Amortization!A$88:A$100,Amortization!B$88:B$100)))</f>
      </c>
      <c r="D391" s="63">
        <f t="shared" si="48"/>
      </c>
      <c r="E391" s="19">
        <f t="shared" si="49"/>
      </c>
      <c r="F391" s="19">
        <f t="shared" si="50"/>
      </c>
      <c r="G391" s="19">
        <f t="shared" si="51"/>
      </c>
      <c r="H391" s="19">
        <f t="shared" si="52"/>
      </c>
      <c r="I391" s="19">
        <f t="shared" si="53"/>
      </c>
      <c r="J391" s="19">
        <f t="shared" si="45"/>
      </c>
    </row>
    <row r="392" spans="1:10" ht="12.75">
      <c r="A392" s="11">
        <f t="shared" si="46"/>
      </c>
      <c r="B392" s="95">
        <f t="shared" si="47"/>
      </c>
      <c r="C392" s="26">
        <f>IF(ISERROR(LOOKUP(B392,Amortization!A$88:A$100,Amortization!B$88:B$100)),"",(LOOKUP(B392,Amortization!A$88:A$100,Amortization!B$88:B$100)))</f>
      </c>
      <c r="D392" s="63">
        <f t="shared" si="48"/>
      </c>
      <c r="E392" s="19">
        <f t="shared" si="49"/>
      </c>
      <c r="F392" s="19">
        <f t="shared" si="50"/>
      </c>
      <c r="G392" s="19">
        <f t="shared" si="51"/>
      </c>
      <c r="H392" s="19">
        <f t="shared" si="52"/>
      </c>
      <c r="I392" s="19">
        <f t="shared" si="53"/>
      </c>
      <c r="J392" s="19">
        <f t="shared" si="45"/>
      </c>
    </row>
    <row r="393" spans="1:10" ht="12.75">
      <c r="A393" s="11">
        <f t="shared" si="46"/>
      </c>
      <c r="B393" s="95">
        <f t="shared" si="47"/>
      </c>
      <c r="C393" s="26">
        <f>IF(ISERROR(LOOKUP(B393,Amortization!A$88:A$100,Amortization!B$88:B$100)),"",(LOOKUP(B393,Amortization!A$88:A$100,Amortization!B$88:B$100)))</f>
      </c>
      <c r="D393" s="63">
        <f t="shared" si="48"/>
      </c>
      <c r="E393" s="19">
        <f t="shared" si="49"/>
      </c>
      <c r="F393" s="19">
        <f t="shared" si="50"/>
      </c>
      <c r="G393" s="19">
        <f t="shared" si="51"/>
      </c>
      <c r="H393" s="19">
        <f t="shared" si="52"/>
      </c>
      <c r="I393" s="19">
        <f t="shared" si="53"/>
      </c>
      <c r="J393" s="19">
        <f t="shared" si="45"/>
      </c>
    </row>
    <row r="394" spans="1:10" ht="12.75">
      <c r="A394" s="11">
        <f t="shared" si="46"/>
      </c>
      <c r="B394" s="95">
        <f t="shared" si="47"/>
      </c>
      <c r="C394" s="26">
        <f>IF(ISERROR(LOOKUP(B394,Amortization!A$88:A$100,Amortization!B$88:B$100)),"",(LOOKUP(B394,Amortization!A$88:A$100,Amortization!B$88:B$100)))</f>
      </c>
      <c r="D394" s="63">
        <f t="shared" si="48"/>
      </c>
      <c r="E394" s="19">
        <f t="shared" si="49"/>
      </c>
      <c r="F394" s="19">
        <f t="shared" si="50"/>
      </c>
      <c r="G394" s="19">
        <f t="shared" si="51"/>
      </c>
      <c r="H394" s="19">
        <f t="shared" si="52"/>
      </c>
      <c r="I394" s="19">
        <f t="shared" si="53"/>
      </c>
      <c r="J394" s="19">
        <f t="shared" si="45"/>
      </c>
    </row>
    <row r="395" spans="1:10" ht="12.75">
      <c r="A395" s="11">
        <f t="shared" si="46"/>
      </c>
      <c r="B395" s="95">
        <f t="shared" si="47"/>
      </c>
      <c r="C395" s="26">
        <f>IF(ISERROR(LOOKUP(B395,Amortization!A$88:A$100,Amortization!B$88:B$100)),"",(LOOKUP(B395,Amortization!A$88:A$100,Amortization!B$88:B$100)))</f>
      </c>
      <c r="D395" s="63">
        <f t="shared" si="48"/>
      </c>
      <c r="E395" s="19">
        <f t="shared" si="49"/>
      </c>
      <c r="F395" s="19">
        <f t="shared" si="50"/>
      </c>
      <c r="G395" s="19">
        <f t="shared" si="51"/>
      </c>
      <c r="H395" s="19">
        <f t="shared" si="52"/>
      </c>
      <c r="I395" s="19">
        <f t="shared" si="53"/>
      </c>
      <c r="J395" s="19">
        <f t="shared" si="45"/>
      </c>
    </row>
    <row r="396" spans="2:6" ht="12.75">
      <c r="B396"/>
      <c r="C396"/>
      <c r="D396"/>
      <c r="E396"/>
      <c r="F396"/>
    </row>
    <row r="397" spans="2:6" ht="12.75">
      <c r="B397"/>
      <c r="C397"/>
      <c r="D397"/>
      <c r="E397"/>
      <c r="F397"/>
    </row>
    <row r="398" spans="2:6" ht="12.75">
      <c r="B398"/>
      <c r="C398"/>
      <c r="D398"/>
      <c r="E398"/>
      <c r="F398"/>
    </row>
    <row r="399" spans="2:6" ht="12.75">
      <c r="B399"/>
      <c r="C399"/>
      <c r="D399"/>
      <c r="E399"/>
      <c r="F399"/>
    </row>
    <row r="400" spans="2:6" ht="12.75">
      <c r="B400"/>
      <c r="C400"/>
      <c r="D400"/>
      <c r="E400"/>
      <c r="F400"/>
    </row>
    <row r="401" spans="2:6" ht="12.75">
      <c r="B401"/>
      <c r="C401"/>
      <c r="D401"/>
      <c r="E401"/>
      <c r="F401"/>
    </row>
    <row r="402" spans="2:6" ht="12.75">
      <c r="B402"/>
      <c r="C402"/>
      <c r="D402"/>
      <c r="E402"/>
      <c r="F402"/>
    </row>
    <row r="403" spans="2:6" ht="12.75">
      <c r="B403"/>
      <c r="C403"/>
      <c r="D403"/>
      <c r="E403"/>
      <c r="F403"/>
    </row>
    <row r="404" spans="2:6" ht="12.75">
      <c r="B404"/>
      <c r="C404"/>
      <c r="D404"/>
      <c r="E404"/>
      <c r="F404"/>
    </row>
    <row r="405" spans="2:6" ht="12.75">
      <c r="B405"/>
      <c r="C405"/>
      <c r="D405"/>
      <c r="E405"/>
      <c r="F405"/>
    </row>
    <row r="406" spans="2:6" ht="12.75">
      <c r="B406"/>
      <c r="C406"/>
      <c r="D406"/>
      <c r="E406"/>
      <c r="F406"/>
    </row>
    <row r="407" spans="2:6" ht="12.75">
      <c r="B407"/>
      <c r="C407"/>
      <c r="D407"/>
      <c r="E407"/>
      <c r="F407"/>
    </row>
    <row r="408" spans="2:6" ht="12.75">
      <c r="B408"/>
      <c r="C408"/>
      <c r="D408"/>
      <c r="E408"/>
      <c r="F408"/>
    </row>
    <row r="409" spans="2:6" ht="12.75">
      <c r="B409"/>
      <c r="C409"/>
      <c r="D409"/>
      <c r="E409"/>
      <c r="F409"/>
    </row>
    <row r="410" spans="2:6" ht="12.75">
      <c r="B410"/>
      <c r="C410"/>
      <c r="D410"/>
      <c r="E410"/>
      <c r="F410"/>
    </row>
    <row r="411" spans="2:6" ht="12.75">
      <c r="B411"/>
      <c r="C411"/>
      <c r="D411"/>
      <c r="E411"/>
      <c r="F411"/>
    </row>
    <row r="412" spans="2:6" ht="12.75">
      <c r="B412"/>
      <c r="C412"/>
      <c r="D412"/>
      <c r="E412"/>
      <c r="F412"/>
    </row>
    <row r="413" spans="2:6" ht="12.75">
      <c r="B413"/>
      <c r="C413"/>
      <c r="D413"/>
      <c r="E413"/>
      <c r="F413"/>
    </row>
    <row r="414" spans="2:6" ht="12.75">
      <c r="B414"/>
      <c r="C414"/>
      <c r="D414"/>
      <c r="E414"/>
      <c r="F414"/>
    </row>
    <row r="415" spans="2:6" ht="12.75">
      <c r="B415"/>
      <c r="C415"/>
      <c r="D415"/>
      <c r="E415"/>
      <c r="F415"/>
    </row>
    <row r="416" spans="2:6" ht="12.75">
      <c r="B416"/>
      <c r="C416"/>
      <c r="D416"/>
      <c r="E416"/>
      <c r="F416"/>
    </row>
    <row r="417" spans="2:6" ht="12.75">
      <c r="B417"/>
      <c r="C417"/>
      <c r="D417"/>
      <c r="E417"/>
      <c r="F417"/>
    </row>
    <row r="418" spans="2:6" ht="12.75">
      <c r="B418"/>
      <c r="C418"/>
      <c r="D418"/>
      <c r="E418"/>
      <c r="F418"/>
    </row>
    <row r="419" spans="2:6" ht="12.75">
      <c r="B419"/>
      <c r="C419"/>
      <c r="D419"/>
      <c r="E419"/>
      <c r="F419"/>
    </row>
    <row r="420" spans="2:6" ht="12.75">
      <c r="B420"/>
      <c r="C420"/>
      <c r="D420"/>
      <c r="E420"/>
      <c r="F420"/>
    </row>
    <row r="421" spans="2:6" ht="12.75">
      <c r="B421"/>
      <c r="C421"/>
      <c r="D421"/>
      <c r="E421"/>
      <c r="F421"/>
    </row>
    <row r="422" spans="2:6" ht="12.75">
      <c r="B422"/>
      <c r="C422"/>
      <c r="D422"/>
      <c r="E422"/>
      <c r="F422"/>
    </row>
    <row r="423" spans="2:6" ht="12.75">
      <c r="B423"/>
      <c r="C423"/>
      <c r="D423"/>
      <c r="E423"/>
      <c r="F423"/>
    </row>
    <row r="424" spans="2:6" ht="12.75">
      <c r="B424"/>
      <c r="C424"/>
      <c r="D424"/>
      <c r="E424"/>
      <c r="F424"/>
    </row>
    <row r="425" spans="2:6" ht="12.75">
      <c r="B425"/>
      <c r="C425"/>
      <c r="D425"/>
      <c r="E425"/>
      <c r="F425"/>
    </row>
    <row r="426" spans="2:6" ht="12.75">
      <c r="B426"/>
      <c r="C426"/>
      <c r="D426"/>
      <c r="E426"/>
      <c r="F426"/>
    </row>
    <row r="427" spans="2:6" ht="12.75">
      <c r="B427"/>
      <c r="C427"/>
      <c r="D427"/>
      <c r="E427"/>
      <c r="F427"/>
    </row>
    <row r="428" spans="2:6" ht="12.75">
      <c r="B428"/>
      <c r="C428"/>
      <c r="D428"/>
      <c r="E428"/>
      <c r="F428"/>
    </row>
    <row r="429" spans="2:6" ht="12.75">
      <c r="B429"/>
      <c r="C429"/>
      <c r="D429"/>
      <c r="E429"/>
      <c r="F429"/>
    </row>
    <row r="430" spans="2:6" ht="12.75">
      <c r="B430"/>
      <c r="C430"/>
      <c r="D430"/>
      <c r="E430"/>
      <c r="F430"/>
    </row>
    <row r="431" spans="2:6" ht="12.75">
      <c r="B431"/>
      <c r="C431"/>
      <c r="D431"/>
      <c r="E431"/>
      <c r="F431"/>
    </row>
    <row r="432" spans="2:6" ht="12.75">
      <c r="B432"/>
      <c r="C432"/>
      <c r="D432"/>
      <c r="E432"/>
      <c r="F432"/>
    </row>
    <row r="433" spans="2:6" ht="12.75">
      <c r="B433"/>
      <c r="C433"/>
      <c r="D433"/>
      <c r="E433"/>
      <c r="F433"/>
    </row>
    <row r="434" spans="2:6" ht="12.75">
      <c r="B434"/>
      <c r="C434"/>
      <c r="D434"/>
      <c r="E434"/>
      <c r="F434"/>
    </row>
    <row r="435" spans="2:6" ht="12.75">
      <c r="B435"/>
      <c r="C435"/>
      <c r="D435"/>
      <c r="E435"/>
      <c r="F435"/>
    </row>
    <row r="436" spans="2:6" ht="12.75">
      <c r="B436"/>
      <c r="C436"/>
      <c r="D436"/>
      <c r="E436"/>
      <c r="F436"/>
    </row>
    <row r="437" spans="2:6" ht="12.75">
      <c r="B437"/>
      <c r="C437"/>
      <c r="D437"/>
      <c r="E437"/>
      <c r="F437"/>
    </row>
    <row r="438" spans="2:6" ht="12.75">
      <c r="B438"/>
      <c r="C438"/>
      <c r="D438"/>
      <c r="E438"/>
      <c r="F438"/>
    </row>
    <row r="439" spans="2:6" ht="12.75">
      <c r="B439"/>
      <c r="C439"/>
      <c r="D439"/>
      <c r="E439"/>
      <c r="F439"/>
    </row>
    <row r="440" spans="2:6" ht="12.75">
      <c r="B440"/>
      <c r="C440"/>
      <c r="D440"/>
      <c r="E440"/>
      <c r="F440"/>
    </row>
    <row r="441" spans="2:6" ht="12.75">
      <c r="B441"/>
      <c r="C441"/>
      <c r="D441"/>
      <c r="E441"/>
      <c r="F441"/>
    </row>
    <row r="442" spans="2:6" ht="12.75">
      <c r="B442"/>
      <c r="C442"/>
      <c r="D442"/>
      <c r="E442"/>
      <c r="F442"/>
    </row>
    <row r="443" spans="2:6" ht="12.75">
      <c r="B443"/>
      <c r="C443"/>
      <c r="D443"/>
      <c r="E443"/>
      <c r="F443"/>
    </row>
    <row r="444" spans="2:6" ht="12.75">
      <c r="B444"/>
      <c r="C444"/>
      <c r="D444"/>
      <c r="E444"/>
      <c r="F444"/>
    </row>
    <row r="445" spans="2:6" ht="12.75">
      <c r="B445"/>
      <c r="C445"/>
      <c r="D445"/>
      <c r="E445"/>
      <c r="F445"/>
    </row>
    <row r="446" spans="2:6" ht="12.75">
      <c r="B446"/>
      <c r="C446"/>
      <c r="D446"/>
      <c r="E446"/>
      <c r="F446"/>
    </row>
    <row r="447" spans="2:6" ht="12.75">
      <c r="B447"/>
      <c r="C447"/>
      <c r="D447"/>
      <c r="E447"/>
      <c r="F447"/>
    </row>
    <row r="448" spans="2:6" ht="12.75">
      <c r="B448"/>
      <c r="C448"/>
      <c r="D448"/>
      <c r="E448"/>
      <c r="F448"/>
    </row>
    <row r="449" spans="2:6" ht="12.75">
      <c r="B449"/>
      <c r="C449"/>
      <c r="D449"/>
      <c r="E449"/>
      <c r="F449"/>
    </row>
    <row r="450" spans="2:6" ht="12.75">
      <c r="B450"/>
      <c r="C450"/>
      <c r="D450"/>
      <c r="E450"/>
      <c r="F450"/>
    </row>
    <row r="451" spans="2:6" ht="12.75">
      <c r="B451"/>
      <c r="C451"/>
      <c r="D451"/>
      <c r="E451"/>
      <c r="F451"/>
    </row>
    <row r="452" spans="2:6" ht="12.75">
      <c r="B452"/>
      <c r="C452"/>
      <c r="D452"/>
      <c r="E452"/>
      <c r="F452"/>
    </row>
    <row r="453" spans="2:6" ht="12.75">
      <c r="B453"/>
      <c r="C453"/>
      <c r="D453"/>
      <c r="E453"/>
      <c r="F453"/>
    </row>
    <row r="454" spans="2:6" ht="12.75">
      <c r="B454"/>
      <c r="C454"/>
      <c r="D454"/>
      <c r="E454"/>
      <c r="F454"/>
    </row>
    <row r="455" spans="2:6" ht="12.75">
      <c r="B455"/>
      <c r="C455"/>
      <c r="D455"/>
      <c r="E455"/>
      <c r="F455"/>
    </row>
    <row r="456" spans="2:6" ht="12.75">
      <c r="B456"/>
      <c r="C456"/>
      <c r="D456"/>
      <c r="E456"/>
      <c r="F456"/>
    </row>
    <row r="457" spans="2:6" ht="12.75">
      <c r="B457"/>
      <c r="C457"/>
      <c r="D457"/>
      <c r="E457"/>
      <c r="F457"/>
    </row>
    <row r="458" spans="2:6" ht="12.75">
      <c r="B458"/>
      <c r="C458"/>
      <c r="D458"/>
      <c r="E458"/>
      <c r="F458"/>
    </row>
    <row r="459" spans="2:6" ht="12.75">
      <c r="B459"/>
      <c r="C459"/>
      <c r="D459"/>
      <c r="E459"/>
      <c r="F459"/>
    </row>
    <row r="460" spans="2:6" ht="12.75">
      <c r="B460"/>
      <c r="C460"/>
      <c r="D460"/>
      <c r="E460"/>
      <c r="F460"/>
    </row>
    <row r="461" spans="2:6" ht="12.75">
      <c r="B461"/>
      <c r="C461"/>
      <c r="D461"/>
      <c r="E461"/>
      <c r="F461"/>
    </row>
    <row r="462" spans="2:6" ht="12.75">
      <c r="B462"/>
      <c r="C462"/>
      <c r="D462"/>
      <c r="E462"/>
      <c r="F462"/>
    </row>
    <row r="463" spans="2:6" ht="12.75">
      <c r="B463"/>
      <c r="C463"/>
      <c r="D463"/>
      <c r="E463"/>
      <c r="F463"/>
    </row>
    <row r="464" spans="2:6" ht="12.75">
      <c r="B464"/>
      <c r="C464"/>
      <c r="D464"/>
      <c r="E464"/>
      <c r="F464"/>
    </row>
    <row r="465" spans="2:6" ht="12.75">
      <c r="B465"/>
      <c r="C465"/>
      <c r="D465"/>
      <c r="E465"/>
      <c r="F465"/>
    </row>
    <row r="466" spans="2:6" ht="12.75">
      <c r="B466"/>
      <c r="C466"/>
      <c r="D466"/>
      <c r="E466"/>
      <c r="F466"/>
    </row>
    <row r="467" spans="2:6" ht="12.75">
      <c r="B467"/>
      <c r="C467"/>
      <c r="D467"/>
      <c r="E467"/>
      <c r="F467"/>
    </row>
    <row r="468" spans="2:6" ht="12.75">
      <c r="B468"/>
      <c r="C468"/>
      <c r="D468"/>
      <c r="E468"/>
      <c r="F468"/>
    </row>
    <row r="469" spans="2:6" ht="12.75">
      <c r="B469"/>
      <c r="C469"/>
      <c r="D469"/>
      <c r="E469"/>
      <c r="F469"/>
    </row>
    <row r="470" spans="2:6" ht="12.75">
      <c r="B470"/>
      <c r="C470"/>
      <c r="D470"/>
      <c r="E470"/>
      <c r="F470"/>
    </row>
    <row r="471" spans="2:6" ht="12.75">
      <c r="B471"/>
      <c r="C471"/>
      <c r="D471"/>
      <c r="E471"/>
      <c r="F471"/>
    </row>
    <row r="472" spans="2:6" ht="12.75">
      <c r="B472"/>
      <c r="C472"/>
      <c r="D472"/>
      <c r="E472"/>
      <c r="F472"/>
    </row>
    <row r="473" spans="2:6" ht="12.75">
      <c r="B473"/>
      <c r="C473"/>
      <c r="D473"/>
      <c r="E473"/>
      <c r="F473"/>
    </row>
    <row r="474" spans="2:6" ht="12.75">
      <c r="B474"/>
      <c r="C474"/>
      <c r="D474"/>
      <c r="E474"/>
      <c r="F474"/>
    </row>
    <row r="475" spans="2:6" ht="12.75">
      <c r="B475"/>
      <c r="C475"/>
      <c r="D475"/>
      <c r="E475"/>
      <c r="F475"/>
    </row>
    <row r="476" spans="2:6" ht="12.75">
      <c r="B476"/>
      <c r="C476"/>
      <c r="D476"/>
      <c r="E476"/>
      <c r="F476"/>
    </row>
    <row r="477" spans="2:6" ht="12.75">
      <c r="B477"/>
      <c r="C477"/>
      <c r="D477"/>
      <c r="E477"/>
      <c r="F477"/>
    </row>
    <row r="478" spans="2:6" ht="12.75">
      <c r="B478"/>
      <c r="C478"/>
      <c r="D478"/>
      <c r="E478"/>
      <c r="F478"/>
    </row>
    <row r="479" spans="2:6" ht="12.75">
      <c r="B479"/>
      <c r="C479"/>
      <c r="D479"/>
      <c r="E479"/>
      <c r="F479"/>
    </row>
    <row r="480" spans="2:6" ht="12.75">
      <c r="B480"/>
      <c r="C480"/>
      <c r="D480"/>
      <c r="E480"/>
      <c r="F480"/>
    </row>
    <row r="481" spans="2:6" ht="12.75">
      <c r="B481"/>
      <c r="C481"/>
      <c r="D481"/>
      <c r="E481"/>
      <c r="F481"/>
    </row>
    <row r="482" spans="2:6" ht="12.75">
      <c r="B482"/>
      <c r="C482"/>
      <c r="D482"/>
      <c r="E482"/>
      <c r="F482"/>
    </row>
    <row r="483" spans="2:6" ht="12.75">
      <c r="B483"/>
      <c r="C483"/>
      <c r="D483"/>
      <c r="E483"/>
      <c r="F483"/>
    </row>
    <row r="484" spans="2:6" ht="12.75">
      <c r="B484"/>
      <c r="C484"/>
      <c r="D484"/>
      <c r="E484"/>
      <c r="F484"/>
    </row>
    <row r="485" spans="2:6" ht="12.75">
      <c r="B485"/>
      <c r="C485"/>
      <c r="D485"/>
      <c r="E485"/>
      <c r="F485"/>
    </row>
    <row r="486" spans="2:6" ht="12.75">
      <c r="B486"/>
      <c r="C486"/>
      <c r="D486"/>
      <c r="E486"/>
      <c r="F486"/>
    </row>
    <row r="487" spans="2:6" ht="12.75">
      <c r="B487"/>
      <c r="C487"/>
      <c r="D487"/>
      <c r="E487"/>
      <c r="F487"/>
    </row>
    <row r="488" spans="2:6" ht="12.75">
      <c r="B488"/>
      <c r="C488"/>
      <c r="D488"/>
      <c r="E488"/>
      <c r="F488"/>
    </row>
    <row r="489" spans="2:6" ht="12.75">
      <c r="B489"/>
      <c r="C489"/>
      <c r="D489"/>
      <c r="E489"/>
      <c r="F489"/>
    </row>
    <row r="490" spans="2:6" ht="12.75">
      <c r="B490"/>
      <c r="C490"/>
      <c r="D490"/>
      <c r="E490"/>
      <c r="F490"/>
    </row>
    <row r="491" spans="2:6" ht="12.75">
      <c r="B491"/>
      <c r="C491"/>
      <c r="D491"/>
      <c r="E491"/>
      <c r="F491"/>
    </row>
    <row r="492" spans="2:6" ht="12.75">
      <c r="B492"/>
      <c r="C492"/>
      <c r="D492"/>
      <c r="E492"/>
      <c r="F492"/>
    </row>
    <row r="493" spans="2:6" ht="12.75">
      <c r="B493"/>
      <c r="C493"/>
      <c r="D493"/>
      <c r="E493"/>
      <c r="F493"/>
    </row>
    <row r="494" spans="2:6" ht="12.75">
      <c r="B494"/>
      <c r="C494"/>
      <c r="D494"/>
      <c r="E494"/>
      <c r="F494"/>
    </row>
    <row r="495" spans="2:6" ht="12.75">
      <c r="B495"/>
      <c r="C495"/>
      <c r="D495"/>
      <c r="E495"/>
      <c r="F495"/>
    </row>
    <row r="496" spans="2:6" ht="12.75">
      <c r="B496"/>
      <c r="C496"/>
      <c r="D496"/>
      <c r="E496"/>
      <c r="F496"/>
    </row>
    <row r="497" spans="2:6" ht="12.75">
      <c r="B497"/>
      <c r="C497"/>
      <c r="D497"/>
      <c r="E497"/>
      <c r="F497"/>
    </row>
    <row r="498" spans="2:6" ht="12.75">
      <c r="B498"/>
      <c r="C498"/>
      <c r="D498"/>
      <c r="E498"/>
      <c r="F498"/>
    </row>
    <row r="499" spans="2:6" ht="12.75">
      <c r="B499"/>
      <c r="C499"/>
      <c r="D499"/>
      <c r="E499"/>
      <c r="F499"/>
    </row>
    <row r="500" spans="2:6" ht="12.75">
      <c r="B500"/>
      <c r="C500"/>
      <c r="D500"/>
      <c r="E500"/>
      <c r="F500"/>
    </row>
    <row r="501" spans="2:6" ht="12.75">
      <c r="B501"/>
      <c r="C501"/>
      <c r="D501"/>
      <c r="E501"/>
      <c r="F501"/>
    </row>
    <row r="502" spans="2:6" ht="12.75">
      <c r="B502"/>
      <c r="C502"/>
      <c r="D502"/>
      <c r="E502"/>
      <c r="F502"/>
    </row>
    <row r="503" spans="2:6" ht="12.75">
      <c r="B503"/>
      <c r="C503"/>
      <c r="D503"/>
      <c r="E503"/>
      <c r="F503"/>
    </row>
    <row r="504" spans="2:6" ht="12.75">
      <c r="B504"/>
      <c r="C504"/>
      <c r="D504"/>
      <c r="E504"/>
      <c r="F504"/>
    </row>
    <row r="505" spans="2:6" ht="12.75">
      <c r="B505"/>
      <c r="C505"/>
      <c r="D505"/>
      <c r="E505"/>
      <c r="F505"/>
    </row>
    <row r="506" spans="2:6" ht="12.75">
      <c r="B506"/>
      <c r="C506"/>
      <c r="D506"/>
      <c r="E506"/>
      <c r="F506"/>
    </row>
    <row r="507" spans="2:6" ht="12.75">
      <c r="B507"/>
      <c r="C507"/>
      <c r="D507"/>
      <c r="E507"/>
      <c r="F507"/>
    </row>
    <row r="508" spans="2:6" ht="12.75">
      <c r="B508"/>
      <c r="C508"/>
      <c r="D508"/>
      <c r="E508"/>
      <c r="F508"/>
    </row>
    <row r="509" spans="2:6" ht="12.75">
      <c r="B509"/>
      <c r="C509"/>
      <c r="D509"/>
      <c r="E509"/>
      <c r="F509"/>
    </row>
    <row r="510" spans="2:6" ht="12.75">
      <c r="B510"/>
      <c r="C510"/>
      <c r="D510"/>
      <c r="E510"/>
      <c r="F510"/>
    </row>
    <row r="511" spans="2:6" ht="12.75">
      <c r="B511"/>
      <c r="C511"/>
      <c r="D511"/>
      <c r="E511"/>
      <c r="F511"/>
    </row>
    <row r="512" spans="2:6" ht="12.75">
      <c r="B512"/>
      <c r="C512"/>
      <c r="D512"/>
      <c r="E512"/>
      <c r="F512"/>
    </row>
    <row r="513" spans="2:6" ht="12.75">
      <c r="B513"/>
      <c r="C513"/>
      <c r="D513"/>
      <c r="E513"/>
      <c r="F513"/>
    </row>
    <row r="514" spans="2:6" ht="12.75">
      <c r="B514"/>
      <c r="C514"/>
      <c r="D514"/>
      <c r="E514"/>
      <c r="F514"/>
    </row>
    <row r="515" spans="2:6" ht="12.75">
      <c r="B515"/>
      <c r="C515"/>
      <c r="D515"/>
      <c r="E515"/>
      <c r="F515"/>
    </row>
    <row r="516" spans="2:6" ht="12.75">
      <c r="B516"/>
      <c r="C516"/>
      <c r="D516"/>
      <c r="E516"/>
      <c r="F516"/>
    </row>
    <row r="517" spans="2:6" ht="12.75">
      <c r="B517"/>
      <c r="C517"/>
      <c r="D517"/>
      <c r="E517"/>
      <c r="F517"/>
    </row>
    <row r="518" spans="2:6" ht="12.75">
      <c r="B518"/>
      <c r="C518"/>
      <c r="D518"/>
      <c r="E518"/>
      <c r="F518"/>
    </row>
    <row r="519" spans="2:6" ht="12.75">
      <c r="B519"/>
      <c r="C519"/>
      <c r="D519"/>
      <c r="E519"/>
      <c r="F519"/>
    </row>
    <row r="520" spans="2:6" ht="12.75">
      <c r="B520"/>
      <c r="C520"/>
      <c r="D520"/>
      <c r="E520"/>
      <c r="F520"/>
    </row>
    <row r="521" spans="2:6" ht="12.75">
      <c r="B521"/>
      <c r="C521"/>
      <c r="D521"/>
      <c r="E521"/>
      <c r="F521"/>
    </row>
    <row r="522" spans="2:6" ht="12.75">
      <c r="B522"/>
      <c r="C522"/>
      <c r="D522"/>
      <c r="E522"/>
      <c r="F522"/>
    </row>
    <row r="523" spans="2:6" ht="12.75">
      <c r="B523"/>
      <c r="C523"/>
      <c r="D523"/>
      <c r="E523"/>
      <c r="F523"/>
    </row>
    <row r="524" spans="2:6" ht="12.75">
      <c r="B524"/>
      <c r="C524"/>
      <c r="D524"/>
      <c r="E524"/>
      <c r="F524"/>
    </row>
    <row r="525" spans="2:6" ht="12.75">
      <c r="B525"/>
      <c r="C525"/>
      <c r="D525"/>
      <c r="E525"/>
      <c r="F525"/>
    </row>
    <row r="526" spans="2:6" ht="12.75">
      <c r="B526"/>
      <c r="C526"/>
      <c r="D526"/>
      <c r="E526"/>
      <c r="F526"/>
    </row>
    <row r="527" spans="2:6" ht="12.75">
      <c r="B527"/>
      <c r="C527"/>
      <c r="D527"/>
      <c r="E527"/>
      <c r="F527"/>
    </row>
    <row r="528" spans="2:6" ht="12.75">
      <c r="B528"/>
      <c r="C528"/>
      <c r="D528"/>
      <c r="E528"/>
      <c r="F528"/>
    </row>
    <row r="529" spans="2:6" ht="12.75">
      <c r="B529"/>
      <c r="C529"/>
      <c r="D529"/>
      <c r="E529"/>
      <c r="F529"/>
    </row>
    <row r="530" spans="2:6" ht="12.75">
      <c r="B530"/>
      <c r="C530"/>
      <c r="D530"/>
      <c r="E530"/>
      <c r="F530"/>
    </row>
    <row r="531" spans="2:6" ht="12.75">
      <c r="B531"/>
      <c r="C531"/>
      <c r="D531"/>
      <c r="E531"/>
      <c r="F531"/>
    </row>
    <row r="532" spans="2:6" ht="12.75">
      <c r="B532"/>
      <c r="C532"/>
      <c r="D532"/>
      <c r="E532"/>
      <c r="F532"/>
    </row>
    <row r="533" spans="2:6" ht="12.75">
      <c r="B533"/>
      <c r="C533"/>
      <c r="D533"/>
      <c r="E533"/>
      <c r="F533"/>
    </row>
    <row r="534" spans="2:6" ht="12.75">
      <c r="B534"/>
      <c r="C534"/>
      <c r="D534"/>
      <c r="E534"/>
      <c r="F534"/>
    </row>
    <row r="535" spans="2:6" ht="12.75">
      <c r="B535"/>
      <c r="C535"/>
      <c r="D535"/>
      <c r="E535"/>
      <c r="F535"/>
    </row>
    <row r="536" spans="2:6" ht="12.75">
      <c r="B536"/>
      <c r="C536"/>
      <c r="D536"/>
      <c r="E536"/>
      <c r="F536"/>
    </row>
    <row r="537" spans="2:6" ht="12.75">
      <c r="B537"/>
      <c r="C537"/>
      <c r="D537"/>
      <c r="E537"/>
      <c r="F537"/>
    </row>
    <row r="538" spans="2:6" ht="12.75">
      <c r="B538"/>
      <c r="C538"/>
      <c r="D538"/>
      <c r="E538"/>
      <c r="F538"/>
    </row>
    <row r="539" spans="2:6" ht="12.75">
      <c r="B539"/>
      <c r="C539"/>
      <c r="D539"/>
      <c r="E539"/>
      <c r="F539"/>
    </row>
    <row r="540" spans="2:6" ht="12.75">
      <c r="B540"/>
      <c r="C540"/>
      <c r="D540"/>
      <c r="E540"/>
      <c r="F540"/>
    </row>
    <row r="541" spans="2:6" ht="12.75">
      <c r="B541"/>
      <c r="C541"/>
      <c r="D541"/>
      <c r="E541"/>
      <c r="F541"/>
    </row>
    <row r="542" spans="2:6" ht="12.75">
      <c r="B542"/>
      <c r="C542"/>
      <c r="D542"/>
      <c r="E542"/>
      <c r="F542"/>
    </row>
    <row r="543" spans="2:6" ht="12.75">
      <c r="B543"/>
      <c r="C543"/>
      <c r="D543"/>
      <c r="E543"/>
      <c r="F543"/>
    </row>
    <row r="544" spans="2:6" ht="12.75">
      <c r="B544"/>
      <c r="C544"/>
      <c r="D544"/>
      <c r="E544"/>
      <c r="F544"/>
    </row>
    <row r="545" spans="2:6" ht="12.75">
      <c r="B545"/>
      <c r="C545"/>
      <c r="D545"/>
      <c r="E545"/>
      <c r="F545"/>
    </row>
    <row r="546" spans="2:6" ht="12.75">
      <c r="B546"/>
      <c r="C546"/>
      <c r="D546"/>
      <c r="E546"/>
      <c r="F546"/>
    </row>
    <row r="547" spans="2:6" ht="12.75">
      <c r="B547"/>
      <c r="C547"/>
      <c r="D547"/>
      <c r="E547"/>
      <c r="F547"/>
    </row>
    <row r="548" spans="2:6" ht="12.75">
      <c r="B548"/>
      <c r="C548"/>
      <c r="D548"/>
      <c r="E548"/>
      <c r="F548"/>
    </row>
    <row r="549" spans="2:6" ht="12.75">
      <c r="B549"/>
      <c r="C549"/>
      <c r="D549"/>
      <c r="E549"/>
      <c r="F549"/>
    </row>
    <row r="550" spans="2:6" ht="12.75">
      <c r="B550"/>
      <c r="C550"/>
      <c r="D550"/>
      <c r="E550"/>
      <c r="F550"/>
    </row>
    <row r="551" spans="2:6" ht="12.75">
      <c r="B551"/>
      <c r="C551"/>
      <c r="D551"/>
      <c r="E551"/>
      <c r="F551"/>
    </row>
    <row r="552" spans="2:6" ht="12.75">
      <c r="B552"/>
      <c r="C552"/>
      <c r="D552"/>
      <c r="E552"/>
      <c r="F552"/>
    </row>
    <row r="553" spans="2:6" ht="12.75">
      <c r="B553"/>
      <c r="C553"/>
      <c r="D553"/>
      <c r="E553"/>
      <c r="F553"/>
    </row>
    <row r="554" spans="2:6" ht="12.75">
      <c r="B554"/>
      <c r="C554"/>
      <c r="D554"/>
      <c r="E554"/>
      <c r="F554"/>
    </row>
    <row r="555" spans="2:6" ht="12.75">
      <c r="B555"/>
      <c r="C555"/>
      <c r="D555"/>
      <c r="E555"/>
      <c r="F555"/>
    </row>
    <row r="556" spans="2:6" ht="12.75">
      <c r="B556"/>
      <c r="C556"/>
      <c r="D556"/>
      <c r="E556"/>
      <c r="F556"/>
    </row>
    <row r="557" spans="2:6" ht="12.75">
      <c r="B557"/>
      <c r="C557"/>
      <c r="D557"/>
      <c r="E557"/>
      <c r="F557"/>
    </row>
    <row r="558" spans="2:6" ht="12.75">
      <c r="B558"/>
      <c r="C558"/>
      <c r="D558"/>
      <c r="E558"/>
      <c r="F558"/>
    </row>
    <row r="559" spans="2:6" ht="12.75">
      <c r="B559"/>
      <c r="C559"/>
      <c r="D559"/>
      <c r="E559"/>
      <c r="F559"/>
    </row>
    <row r="560" spans="2:6" ht="12.75">
      <c r="B560"/>
      <c r="C560"/>
      <c r="D560"/>
      <c r="E560"/>
      <c r="F560"/>
    </row>
    <row r="561" spans="2:6" ht="12.75">
      <c r="B561"/>
      <c r="C561"/>
      <c r="D561"/>
      <c r="E561"/>
      <c r="F561"/>
    </row>
    <row r="562" spans="2:6" ht="12.75">
      <c r="B562"/>
      <c r="C562"/>
      <c r="D562"/>
      <c r="E562"/>
      <c r="F562"/>
    </row>
    <row r="563" spans="2:6" ht="12.75">
      <c r="B563"/>
      <c r="C563"/>
      <c r="D563"/>
      <c r="E563"/>
      <c r="F563"/>
    </row>
    <row r="564" spans="2:6" ht="12.75">
      <c r="B564"/>
      <c r="C564"/>
      <c r="D564"/>
      <c r="E564"/>
      <c r="F564"/>
    </row>
    <row r="565" spans="2:6" ht="12.75">
      <c r="B565"/>
      <c r="C565"/>
      <c r="D565"/>
      <c r="E565"/>
      <c r="F565"/>
    </row>
    <row r="566" spans="2:6" ht="12.75">
      <c r="B566"/>
      <c r="C566"/>
      <c r="D566"/>
      <c r="E566"/>
      <c r="F566"/>
    </row>
    <row r="567" spans="2:6" ht="12.75">
      <c r="B567"/>
      <c r="C567"/>
      <c r="D567"/>
      <c r="E567"/>
      <c r="F567"/>
    </row>
    <row r="568" spans="2:6" ht="12.75">
      <c r="B568"/>
      <c r="C568"/>
      <c r="D568"/>
      <c r="E568"/>
      <c r="F568"/>
    </row>
    <row r="569" spans="2:6" ht="12.75">
      <c r="B569"/>
      <c r="C569"/>
      <c r="D569"/>
      <c r="E569"/>
      <c r="F569"/>
    </row>
    <row r="570" spans="2:6" ht="12.75">
      <c r="B570"/>
      <c r="C570"/>
      <c r="D570"/>
      <c r="E570"/>
      <c r="F570"/>
    </row>
    <row r="571" spans="2:6" ht="12.75">
      <c r="B571"/>
      <c r="C571"/>
      <c r="D571"/>
      <c r="E571"/>
      <c r="F571"/>
    </row>
    <row r="572" spans="2:6" ht="12.75">
      <c r="B572"/>
      <c r="C572"/>
      <c r="D572"/>
      <c r="E572"/>
      <c r="F572"/>
    </row>
    <row r="573" spans="2:6" ht="12.75">
      <c r="B573"/>
      <c r="C573"/>
      <c r="D573"/>
      <c r="E573"/>
      <c r="F573"/>
    </row>
    <row r="574" spans="2:6" ht="12.75">
      <c r="B574"/>
      <c r="C574"/>
      <c r="D574"/>
      <c r="E574"/>
      <c r="F574"/>
    </row>
    <row r="575" spans="2:6" ht="12.75">
      <c r="B575"/>
      <c r="C575"/>
      <c r="D575"/>
      <c r="E575"/>
      <c r="F575"/>
    </row>
    <row r="576" spans="2:6" ht="12.75">
      <c r="B576"/>
      <c r="C576"/>
      <c r="D576"/>
      <c r="E576"/>
      <c r="F576"/>
    </row>
    <row r="577" spans="2:6" ht="12.75">
      <c r="B577"/>
      <c r="C577"/>
      <c r="D577"/>
      <c r="E577"/>
      <c r="F577"/>
    </row>
    <row r="578" spans="2:6" ht="12.75">
      <c r="B578"/>
      <c r="C578"/>
      <c r="D578"/>
      <c r="E578"/>
      <c r="F578"/>
    </row>
    <row r="579" spans="2:6" ht="12.75">
      <c r="B579"/>
      <c r="C579"/>
      <c r="D579"/>
      <c r="E579"/>
      <c r="F579"/>
    </row>
    <row r="580" spans="2:6" ht="12.75">
      <c r="B580"/>
      <c r="C580"/>
      <c r="D580"/>
      <c r="E580"/>
      <c r="F580"/>
    </row>
    <row r="581" spans="2:6" ht="12.75">
      <c r="B581"/>
      <c r="C581"/>
      <c r="D581"/>
      <c r="E581"/>
      <c r="F581"/>
    </row>
    <row r="582" spans="2:6" ht="12.75">
      <c r="B582"/>
      <c r="C582"/>
      <c r="D582"/>
      <c r="E582"/>
      <c r="F582"/>
    </row>
    <row r="583" spans="2:6" ht="12.75">
      <c r="B583"/>
      <c r="C583"/>
      <c r="D583"/>
      <c r="E583"/>
      <c r="F583"/>
    </row>
    <row r="584" spans="2:6" ht="12.75">
      <c r="B584"/>
      <c r="C584"/>
      <c r="D584"/>
      <c r="E584"/>
      <c r="F584"/>
    </row>
    <row r="585" spans="2:6" ht="12.75">
      <c r="B585"/>
      <c r="C585"/>
      <c r="D585"/>
      <c r="E585"/>
      <c r="F585"/>
    </row>
    <row r="586" spans="2:6" ht="12.75">
      <c r="B586"/>
      <c r="C586"/>
      <c r="D586"/>
      <c r="E586"/>
      <c r="F586"/>
    </row>
    <row r="587" spans="2:6" ht="12.75">
      <c r="B587"/>
      <c r="C587"/>
      <c r="D587"/>
      <c r="E587"/>
      <c r="F587"/>
    </row>
    <row r="588" spans="2:6" ht="12.75">
      <c r="B588"/>
      <c r="C588"/>
      <c r="D588"/>
      <c r="E588"/>
      <c r="F588"/>
    </row>
    <row r="589" spans="2:6" ht="12.75">
      <c r="B589"/>
      <c r="C589"/>
      <c r="D589"/>
      <c r="E589"/>
      <c r="F589"/>
    </row>
    <row r="590" spans="2:6" ht="12.75">
      <c r="B590"/>
      <c r="C590"/>
      <c r="D590"/>
      <c r="E590"/>
      <c r="F590"/>
    </row>
    <row r="591" spans="2:6" ht="12.75">
      <c r="B591"/>
      <c r="C591"/>
      <c r="D591"/>
      <c r="E591"/>
      <c r="F591"/>
    </row>
    <row r="592" spans="2:6" ht="12.75">
      <c r="B592"/>
      <c r="C592"/>
      <c r="D592"/>
      <c r="E592"/>
      <c r="F592"/>
    </row>
    <row r="593" spans="2:6" ht="12.75">
      <c r="B593"/>
      <c r="C593"/>
      <c r="D593"/>
      <c r="E593"/>
      <c r="F593"/>
    </row>
    <row r="594" spans="2:6" ht="12.75">
      <c r="B594"/>
      <c r="C594"/>
      <c r="D594"/>
      <c r="E594"/>
      <c r="F594"/>
    </row>
    <row r="595" spans="2:6" ht="12.75">
      <c r="B595"/>
      <c r="C595"/>
      <c r="D595"/>
      <c r="E595"/>
      <c r="F595"/>
    </row>
    <row r="596" spans="2:6" ht="12.75">
      <c r="B596"/>
      <c r="C596"/>
      <c r="D596"/>
      <c r="E596"/>
      <c r="F596"/>
    </row>
    <row r="597" spans="2:6" ht="12.75">
      <c r="B597"/>
      <c r="C597"/>
      <c r="D597"/>
      <c r="E597"/>
      <c r="F597"/>
    </row>
    <row r="598" spans="2:6" ht="12.75">
      <c r="B598"/>
      <c r="C598"/>
      <c r="D598"/>
      <c r="E598"/>
      <c r="F598"/>
    </row>
    <row r="599" spans="2:6" ht="12.75">
      <c r="B599"/>
      <c r="C599"/>
      <c r="D599"/>
      <c r="E599"/>
      <c r="F599"/>
    </row>
    <row r="600" spans="2:6" ht="12.75">
      <c r="B600"/>
      <c r="C600"/>
      <c r="D600"/>
      <c r="E600"/>
      <c r="F600"/>
    </row>
    <row r="601" spans="2:6" ht="12.75">
      <c r="B601"/>
      <c r="C601"/>
      <c r="D601"/>
      <c r="E601"/>
      <c r="F601"/>
    </row>
    <row r="602" spans="2:6" ht="12.75">
      <c r="B602"/>
      <c r="C602"/>
      <c r="D602"/>
      <c r="E602"/>
      <c r="F602"/>
    </row>
    <row r="603" spans="2:6" ht="12.75">
      <c r="B603"/>
      <c r="C603"/>
      <c r="D603"/>
      <c r="E603"/>
      <c r="F603"/>
    </row>
    <row r="604" spans="2:6" ht="12.75">
      <c r="B604"/>
      <c r="C604"/>
      <c r="D604"/>
      <c r="E604"/>
      <c r="F604"/>
    </row>
    <row r="605" spans="2:6" ht="12.75">
      <c r="B605"/>
      <c r="C605"/>
      <c r="D605"/>
      <c r="E605"/>
      <c r="F605"/>
    </row>
    <row r="606" spans="2:6" ht="12.75">
      <c r="B606"/>
      <c r="C606"/>
      <c r="D606"/>
      <c r="E606"/>
      <c r="F606"/>
    </row>
    <row r="607" spans="2:6" ht="12.75">
      <c r="B607"/>
      <c r="C607"/>
      <c r="D607"/>
      <c r="E607"/>
      <c r="F607"/>
    </row>
    <row r="608" spans="2:6" ht="12.75">
      <c r="B608"/>
      <c r="C608"/>
      <c r="D608"/>
      <c r="E608"/>
      <c r="F608"/>
    </row>
    <row r="609" spans="2:6" ht="12.75">
      <c r="B609"/>
      <c r="C609"/>
      <c r="D609"/>
      <c r="E609"/>
      <c r="F609"/>
    </row>
    <row r="610" spans="2:6" ht="12.75">
      <c r="B610"/>
      <c r="C610"/>
      <c r="D610"/>
      <c r="E610"/>
      <c r="F610"/>
    </row>
    <row r="611" spans="2:6" ht="12.75">
      <c r="B611"/>
      <c r="C611"/>
      <c r="D611"/>
      <c r="E611"/>
      <c r="F611"/>
    </row>
    <row r="612" spans="2:6" ht="12.75">
      <c r="B612"/>
      <c r="C612"/>
      <c r="D612"/>
      <c r="E612"/>
      <c r="F612"/>
    </row>
    <row r="613" spans="2:6" ht="12.75">
      <c r="B613"/>
      <c r="C613"/>
      <c r="D613"/>
      <c r="E613"/>
      <c r="F613"/>
    </row>
    <row r="614" spans="2:6" ht="12.75">
      <c r="B614"/>
      <c r="C614"/>
      <c r="D614"/>
      <c r="E614"/>
      <c r="F614"/>
    </row>
    <row r="615" spans="2:6" ht="12.75">
      <c r="B615"/>
      <c r="C615"/>
      <c r="D615"/>
      <c r="E615"/>
      <c r="F615"/>
    </row>
    <row r="616" spans="2:6" ht="12.75">
      <c r="B616"/>
      <c r="C616"/>
      <c r="D616"/>
      <c r="E616"/>
      <c r="F616"/>
    </row>
    <row r="617" spans="2:6" ht="12.75">
      <c r="B617"/>
      <c r="C617"/>
      <c r="D617"/>
      <c r="E617"/>
      <c r="F617"/>
    </row>
    <row r="618" spans="2:6" ht="12.75">
      <c r="B618"/>
      <c r="C618"/>
      <c r="D618"/>
      <c r="E618"/>
      <c r="F618"/>
    </row>
    <row r="619" spans="2:6" ht="12.75">
      <c r="B619"/>
      <c r="C619"/>
      <c r="D619"/>
      <c r="E619"/>
      <c r="F619"/>
    </row>
    <row r="620" spans="2:6" ht="12.75">
      <c r="B620"/>
      <c r="C620"/>
      <c r="D620"/>
      <c r="E620"/>
      <c r="F620"/>
    </row>
    <row r="621" spans="2:6" ht="12.75">
      <c r="B621"/>
      <c r="C621"/>
      <c r="D621"/>
      <c r="E621"/>
      <c r="F621"/>
    </row>
    <row r="622" spans="2:6" ht="12.75">
      <c r="B622"/>
      <c r="C622"/>
      <c r="D622"/>
      <c r="E622"/>
      <c r="F622"/>
    </row>
    <row r="623" spans="2:6" ht="12.75">
      <c r="B623"/>
      <c r="C623"/>
      <c r="D623"/>
      <c r="E623"/>
      <c r="F623"/>
    </row>
    <row r="624" spans="2:6" ht="12.75">
      <c r="B624"/>
      <c r="C624"/>
      <c r="D624"/>
      <c r="E624"/>
      <c r="F624"/>
    </row>
    <row r="625" spans="2:6" ht="12.75">
      <c r="B625"/>
      <c r="C625"/>
      <c r="D625"/>
      <c r="E625"/>
      <c r="F625"/>
    </row>
    <row r="626" spans="2:6" ht="12.75">
      <c r="B626"/>
      <c r="C626"/>
      <c r="D626"/>
      <c r="E626"/>
      <c r="F626"/>
    </row>
    <row r="627" spans="2:6" ht="12.75">
      <c r="B627"/>
      <c r="C627"/>
      <c r="D627"/>
      <c r="E627"/>
      <c r="F627"/>
    </row>
    <row r="628" spans="2:6" ht="12.75">
      <c r="B628"/>
      <c r="C628"/>
      <c r="D628"/>
      <c r="E628"/>
      <c r="F628"/>
    </row>
    <row r="629" spans="2:6" ht="12.75">
      <c r="B629"/>
      <c r="C629"/>
      <c r="D629"/>
      <c r="E629"/>
      <c r="F629"/>
    </row>
    <row r="630" spans="2:6" ht="12.75">
      <c r="B630"/>
      <c r="C630"/>
      <c r="D630"/>
      <c r="E630"/>
      <c r="F630"/>
    </row>
    <row r="631" spans="2:6" ht="12.75">
      <c r="B631"/>
      <c r="C631"/>
      <c r="D631"/>
      <c r="E631"/>
      <c r="F631"/>
    </row>
    <row r="632" spans="2:6" ht="12.75">
      <c r="B632"/>
      <c r="C632"/>
      <c r="D632"/>
      <c r="E632"/>
      <c r="F632"/>
    </row>
    <row r="633" spans="2:6" ht="12.75">
      <c r="B633"/>
      <c r="C633"/>
      <c r="D633"/>
      <c r="E633"/>
      <c r="F633"/>
    </row>
    <row r="634" spans="2:6" ht="12.75">
      <c r="B634"/>
      <c r="C634"/>
      <c r="D634"/>
      <c r="E634"/>
      <c r="F634"/>
    </row>
    <row r="635" spans="2:6" ht="12.75">
      <c r="B635"/>
      <c r="C635"/>
      <c r="D635"/>
      <c r="E635"/>
      <c r="F635"/>
    </row>
    <row r="636" spans="2:6" ht="12.75">
      <c r="B636"/>
      <c r="C636"/>
      <c r="D636"/>
      <c r="E636"/>
      <c r="F636"/>
    </row>
    <row r="637" spans="2:6" ht="12.75">
      <c r="B637"/>
      <c r="C637"/>
      <c r="D637"/>
      <c r="E637"/>
      <c r="F637"/>
    </row>
    <row r="638" spans="2:6" ht="12.75">
      <c r="B638"/>
      <c r="C638"/>
      <c r="D638"/>
      <c r="E638"/>
      <c r="F638"/>
    </row>
    <row r="639" spans="2:6" ht="12.75">
      <c r="B639"/>
      <c r="C639"/>
      <c r="D639"/>
      <c r="E639"/>
      <c r="F639"/>
    </row>
    <row r="640" spans="2:6" ht="12.75">
      <c r="B640"/>
      <c r="C640"/>
      <c r="D640"/>
      <c r="E640"/>
      <c r="F640"/>
    </row>
    <row r="641" spans="2:6" ht="12.75">
      <c r="B641"/>
      <c r="C641"/>
      <c r="D641"/>
      <c r="E641"/>
      <c r="F641"/>
    </row>
    <row r="642" spans="2:6" ht="12.75">
      <c r="B642"/>
      <c r="C642"/>
      <c r="D642"/>
      <c r="E642"/>
      <c r="F642"/>
    </row>
    <row r="643" spans="2:6" ht="12.75">
      <c r="B643"/>
      <c r="C643"/>
      <c r="D643"/>
      <c r="E643"/>
      <c r="F643"/>
    </row>
    <row r="644" spans="2:6" ht="12.75">
      <c r="B644"/>
      <c r="C644"/>
      <c r="D644"/>
      <c r="E644"/>
      <c r="F644"/>
    </row>
    <row r="645" spans="2:6" ht="12.75">
      <c r="B645"/>
      <c r="C645"/>
      <c r="D645"/>
      <c r="E645"/>
      <c r="F645"/>
    </row>
    <row r="646" spans="2:6" ht="12.75">
      <c r="B646"/>
      <c r="C646"/>
      <c r="D646"/>
      <c r="E646"/>
      <c r="F646"/>
    </row>
    <row r="647" spans="2:6" ht="12.75">
      <c r="B647"/>
      <c r="C647"/>
      <c r="D647"/>
      <c r="E647"/>
      <c r="F647"/>
    </row>
    <row r="648" spans="2:6" ht="12.75">
      <c r="B648"/>
      <c r="C648"/>
      <c r="D648"/>
      <c r="E648"/>
      <c r="F648"/>
    </row>
    <row r="649" spans="2:6" ht="12.75">
      <c r="B649"/>
      <c r="C649"/>
      <c r="D649"/>
      <c r="E649"/>
      <c r="F649"/>
    </row>
    <row r="650" spans="2:6" ht="12.75">
      <c r="B650"/>
      <c r="C650"/>
      <c r="D650"/>
      <c r="E650"/>
      <c r="F650"/>
    </row>
    <row r="651" spans="2:6" ht="12.75">
      <c r="B651"/>
      <c r="C651"/>
      <c r="D651"/>
      <c r="E651"/>
      <c r="F651"/>
    </row>
    <row r="652" spans="2:6" ht="12.75">
      <c r="B652"/>
      <c r="C652"/>
      <c r="D652"/>
      <c r="E652"/>
      <c r="F652"/>
    </row>
    <row r="653" spans="2:6" ht="12.75">
      <c r="B653"/>
      <c r="C653"/>
      <c r="D653"/>
      <c r="E653"/>
      <c r="F653"/>
    </row>
    <row r="654" spans="2:6" ht="12.75">
      <c r="B654"/>
      <c r="C654"/>
      <c r="D654"/>
      <c r="E654"/>
      <c r="F654"/>
    </row>
    <row r="655" spans="2:6" ht="12.75">
      <c r="B655"/>
      <c r="C655"/>
      <c r="D655"/>
      <c r="E655"/>
      <c r="F655"/>
    </row>
    <row r="656" spans="2:6" ht="12.75">
      <c r="B656"/>
      <c r="C656"/>
      <c r="D656"/>
      <c r="E656"/>
      <c r="F656"/>
    </row>
    <row r="657" spans="2:6" ht="12.75">
      <c r="B657"/>
      <c r="C657"/>
      <c r="D657"/>
      <c r="E657"/>
      <c r="F657"/>
    </row>
    <row r="658" spans="2:6" ht="12.75">
      <c r="B658"/>
      <c r="C658"/>
      <c r="D658"/>
      <c r="E658"/>
      <c r="F658"/>
    </row>
    <row r="659" spans="2:6" ht="12.75">
      <c r="B659"/>
      <c r="C659"/>
      <c r="D659"/>
      <c r="E659"/>
      <c r="F659"/>
    </row>
    <row r="660" spans="2:6" ht="12.75">
      <c r="B660"/>
      <c r="C660"/>
      <c r="D660"/>
      <c r="E660"/>
      <c r="F660"/>
    </row>
    <row r="661" spans="2:6" ht="12.75">
      <c r="B661"/>
      <c r="C661"/>
      <c r="D661"/>
      <c r="E661"/>
      <c r="F661"/>
    </row>
    <row r="662" spans="2:6" ht="12.75">
      <c r="B662"/>
      <c r="C662"/>
      <c r="D662"/>
      <c r="E662"/>
      <c r="F662"/>
    </row>
    <row r="663" spans="2:6" ht="12.75">
      <c r="B663"/>
      <c r="C663"/>
      <c r="D663"/>
      <c r="E663"/>
      <c r="F663"/>
    </row>
    <row r="664" spans="2:6" ht="12.75">
      <c r="B664"/>
      <c r="C664"/>
      <c r="D664"/>
      <c r="E664"/>
      <c r="F664"/>
    </row>
    <row r="665" spans="2:6" ht="12.75">
      <c r="B665"/>
      <c r="C665"/>
      <c r="D665"/>
      <c r="E665"/>
      <c r="F665"/>
    </row>
    <row r="666" spans="2:6" ht="12.75">
      <c r="B666"/>
      <c r="C666"/>
      <c r="D666"/>
      <c r="E666"/>
      <c r="F666"/>
    </row>
    <row r="667" spans="2:6" ht="12.75">
      <c r="B667"/>
      <c r="C667"/>
      <c r="D667"/>
      <c r="E667"/>
      <c r="F667"/>
    </row>
    <row r="668" spans="2:6" ht="12.75">
      <c r="B668"/>
      <c r="C668"/>
      <c r="D668"/>
      <c r="E668"/>
      <c r="F668"/>
    </row>
    <row r="669" spans="2:6" ht="12.75">
      <c r="B669"/>
      <c r="C669"/>
      <c r="D669"/>
      <c r="E669"/>
      <c r="F669"/>
    </row>
    <row r="670" spans="2:6" ht="12.75">
      <c r="B670"/>
      <c r="C670"/>
      <c r="D670"/>
      <c r="E670"/>
      <c r="F670"/>
    </row>
    <row r="671" spans="2:6" ht="12.75">
      <c r="B671"/>
      <c r="C671"/>
      <c r="D671"/>
      <c r="E671"/>
      <c r="F671"/>
    </row>
    <row r="672" spans="2:6" ht="12.75">
      <c r="B672"/>
      <c r="C672"/>
      <c r="D672"/>
      <c r="E672"/>
      <c r="F672"/>
    </row>
    <row r="673" spans="2:6" ht="12.75">
      <c r="B673"/>
      <c r="C673"/>
      <c r="D673"/>
      <c r="E673"/>
      <c r="F673"/>
    </row>
    <row r="674" spans="2:6" ht="12.75">
      <c r="B674"/>
      <c r="C674"/>
      <c r="D674"/>
      <c r="E674"/>
      <c r="F674"/>
    </row>
    <row r="675" spans="2:6" ht="12.75">
      <c r="B675"/>
      <c r="C675"/>
      <c r="D675"/>
      <c r="E675"/>
      <c r="F675"/>
    </row>
    <row r="676" spans="2:6" ht="12.75">
      <c r="B676"/>
      <c r="C676"/>
      <c r="D676"/>
      <c r="E676"/>
      <c r="F676"/>
    </row>
    <row r="677" spans="2:6" ht="12.75">
      <c r="B677"/>
      <c r="C677"/>
      <c r="D677"/>
      <c r="E677"/>
      <c r="F677"/>
    </row>
    <row r="678" spans="2:6" ht="12.75">
      <c r="B678"/>
      <c r="C678"/>
      <c r="D678"/>
      <c r="E678"/>
      <c r="F678"/>
    </row>
    <row r="679" spans="2:6" ht="12.75">
      <c r="B679"/>
      <c r="C679"/>
      <c r="D679"/>
      <c r="E679"/>
      <c r="F679"/>
    </row>
    <row r="680" spans="2:6" ht="12.75">
      <c r="B680"/>
      <c r="C680"/>
      <c r="D680"/>
      <c r="E680"/>
      <c r="F680"/>
    </row>
    <row r="681" spans="2:6" ht="12.75">
      <c r="B681"/>
      <c r="C681"/>
      <c r="D681"/>
      <c r="E681"/>
      <c r="F681"/>
    </row>
    <row r="682" spans="2:6" ht="12.75">
      <c r="B682"/>
      <c r="C682"/>
      <c r="D682"/>
      <c r="E682"/>
      <c r="F682"/>
    </row>
    <row r="683" spans="2:6" ht="12.75">
      <c r="B683"/>
      <c r="C683"/>
      <c r="D683"/>
      <c r="E683"/>
      <c r="F683"/>
    </row>
    <row r="684" spans="2:6" ht="12.75">
      <c r="B684"/>
      <c r="C684"/>
      <c r="D684"/>
      <c r="E684"/>
      <c r="F684"/>
    </row>
    <row r="685" spans="2:6" ht="12.75">
      <c r="B685"/>
      <c r="C685"/>
      <c r="D685"/>
      <c r="E685"/>
      <c r="F685"/>
    </row>
    <row r="686" spans="2:6" ht="12.75">
      <c r="B686"/>
      <c r="C686"/>
      <c r="D686"/>
      <c r="E686"/>
      <c r="F686"/>
    </row>
    <row r="687" spans="2:6" ht="12.75">
      <c r="B687"/>
      <c r="C687"/>
      <c r="D687"/>
      <c r="E687"/>
      <c r="F687"/>
    </row>
    <row r="688" spans="2:6" ht="12.75">
      <c r="B688"/>
      <c r="C688"/>
      <c r="D688"/>
      <c r="E688"/>
      <c r="F688"/>
    </row>
    <row r="689" spans="2:6" ht="12.75">
      <c r="B689"/>
      <c r="C689"/>
      <c r="D689"/>
      <c r="E689"/>
      <c r="F689"/>
    </row>
    <row r="690" spans="2:6" ht="12.75">
      <c r="B690"/>
      <c r="C690"/>
      <c r="D690"/>
      <c r="E690"/>
      <c r="F690"/>
    </row>
    <row r="691" spans="2:6" ht="12.75">
      <c r="B691"/>
      <c r="C691"/>
      <c r="D691"/>
      <c r="E691"/>
      <c r="F691"/>
    </row>
    <row r="692" spans="2:6" ht="12.75">
      <c r="B692"/>
      <c r="C692"/>
      <c r="D692"/>
      <c r="E692"/>
      <c r="F692"/>
    </row>
    <row r="693" spans="2:6" ht="12.75">
      <c r="B693"/>
      <c r="C693"/>
      <c r="D693"/>
      <c r="E693"/>
      <c r="F693"/>
    </row>
    <row r="694" spans="2:6" ht="12.75">
      <c r="B694"/>
      <c r="C694"/>
      <c r="D694"/>
      <c r="E694"/>
      <c r="F694"/>
    </row>
    <row r="695" spans="2:6" ht="12.75">
      <c r="B695"/>
      <c r="C695"/>
      <c r="D695"/>
      <c r="E695"/>
      <c r="F695"/>
    </row>
    <row r="696" spans="2:6" ht="12.75">
      <c r="B696"/>
      <c r="C696"/>
      <c r="D696"/>
      <c r="E696"/>
      <c r="F696"/>
    </row>
    <row r="697" spans="2:6" ht="12.75">
      <c r="B697"/>
      <c r="C697"/>
      <c r="D697"/>
      <c r="E697"/>
      <c r="F697"/>
    </row>
    <row r="698" spans="2:6" ht="12.75">
      <c r="B698"/>
      <c r="C698"/>
      <c r="D698"/>
      <c r="E698"/>
      <c r="F698"/>
    </row>
    <row r="699" spans="2:6" ht="12.75">
      <c r="B699"/>
      <c r="C699"/>
      <c r="D699"/>
      <c r="E699"/>
      <c r="F699"/>
    </row>
    <row r="700" spans="2:6" ht="12.75">
      <c r="B700"/>
      <c r="C700"/>
      <c r="D700"/>
      <c r="E700"/>
      <c r="F700"/>
    </row>
    <row r="701" spans="2:6" ht="12.75">
      <c r="B701"/>
      <c r="C701"/>
      <c r="D701"/>
      <c r="E701"/>
      <c r="F701"/>
    </row>
    <row r="702" spans="2:6" ht="12.75">
      <c r="B702"/>
      <c r="C702"/>
      <c r="D702"/>
      <c r="E702"/>
      <c r="F702"/>
    </row>
    <row r="703" spans="2:6" ht="12.75">
      <c r="B703"/>
      <c r="C703"/>
      <c r="D703"/>
      <c r="E703"/>
      <c r="F703"/>
    </row>
    <row r="704" spans="2:6" ht="12.75">
      <c r="B704"/>
      <c r="C704"/>
      <c r="D704"/>
      <c r="E704"/>
      <c r="F704"/>
    </row>
    <row r="705" spans="2:6" ht="12.75">
      <c r="B705"/>
      <c r="C705"/>
      <c r="D705"/>
      <c r="E705"/>
      <c r="F705"/>
    </row>
    <row r="706" spans="2:6" ht="12.75">
      <c r="B706"/>
      <c r="C706"/>
      <c r="D706"/>
      <c r="E706"/>
      <c r="F706"/>
    </row>
    <row r="707" spans="2:6" ht="12.75">
      <c r="B707"/>
      <c r="C707"/>
      <c r="D707"/>
      <c r="E707"/>
      <c r="F707"/>
    </row>
    <row r="708" spans="2:6" ht="12.75">
      <c r="B708"/>
      <c r="C708"/>
      <c r="D708"/>
      <c r="E708"/>
      <c r="F708"/>
    </row>
    <row r="709" spans="2:6" ht="12.75">
      <c r="B709"/>
      <c r="C709"/>
      <c r="D709"/>
      <c r="E709"/>
      <c r="F709"/>
    </row>
    <row r="710" spans="2:6" ht="12.75">
      <c r="B710"/>
      <c r="C710"/>
      <c r="D710"/>
      <c r="E710"/>
      <c r="F710"/>
    </row>
    <row r="711" spans="2:6" ht="12.75">
      <c r="B711"/>
      <c r="C711"/>
      <c r="D711"/>
      <c r="E711"/>
      <c r="F711"/>
    </row>
    <row r="712" spans="2:6" ht="12.75">
      <c r="B712"/>
      <c r="C712"/>
      <c r="D712"/>
      <c r="E712"/>
      <c r="F712"/>
    </row>
    <row r="713" spans="2:6" ht="12.75">
      <c r="B713"/>
      <c r="C713"/>
      <c r="D713"/>
      <c r="E713"/>
      <c r="F713"/>
    </row>
    <row r="714" spans="2:6" ht="12.75">
      <c r="B714"/>
      <c r="C714"/>
      <c r="D714"/>
      <c r="E714"/>
      <c r="F714"/>
    </row>
    <row r="715" spans="2:6" ht="12.75">
      <c r="B715"/>
      <c r="C715"/>
      <c r="D715"/>
      <c r="E715"/>
      <c r="F715"/>
    </row>
    <row r="716" spans="2:6" ht="12.75">
      <c r="B716"/>
      <c r="C716"/>
      <c r="D716"/>
      <c r="E716"/>
      <c r="F716"/>
    </row>
    <row r="717" spans="2:6" ht="12.75">
      <c r="B717"/>
      <c r="C717"/>
      <c r="D717"/>
      <c r="E717"/>
      <c r="F717"/>
    </row>
    <row r="718" spans="2:6" ht="12.75">
      <c r="B718"/>
      <c r="C718"/>
      <c r="D718"/>
      <c r="E718"/>
      <c r="F718"/>
    </row>
    <row r="719" spans="2:6" ht="12.75">
      <c r="B719"/>
      <c r="C719"/>
      <c r="D719"/>
      <c r="E719"/>
      <c r="F719"/>
    </row>
    <row r="720" spans="2:6" ht="12.75">
      <c r="B720"/>
      <c r="C720"/>
      <c r="D720"/>
      <c r="E720"/>
      <c r="F720"/>
    </row>
    <row r="721" spans="2:6" ht="12.75">
      <c r="B721"/>
      <c r="C721"/>
      <c r="D721"/>
      <c r="E721"/>
      <c r="F721"/>
    </row>
    <row r="722" spans="2:6" ht="12.75">
      <c r="B722"/>
      <c r="C722"/>
      <c r="D722"/>
      <c r="E722"/>
      <c r="F722"/>
    </row>
    <row r="723" spans="2:6" ht="12.75">
      <c r="B723"/>
      <c r="C723"/>
      <c r="D723"/>
      <c r="E723"/>
      <c r="F723"/>
    </row>
    <row r="724" spans="2:6" ht="12.75">
      <c r="B724"/>
      <c r="C724"/>
      <c r="D724"/>
      <c r="E724"/>
      <c r="F724"/>
    </row>
    <row r="725" spans="2:6" ht="12.75">
      <c r="B725"/>
      <c r="C725"/>
      <c r="D725"/>
      <c r="E725"/>
      <c r="F725"/>
    </row>
    <row r="726" spans="2:6" ht="12.75">
      <c r="B726"/>
      <c r="C726"/>
      <c r="D726"/>
      <c r="E726"/>
      <c r="F726"/>
    </row>
    <row r="727" spans="2:6" ht="12.75">
      <c r="B727"/>
      <c r="C727"/>
      <c r="D727"/>
      <c r="E727"/>
      <c r="F727"/>
    </row>
    <row r="728" spans="2:6" ht="12.75">
      <c r="B728"/>
      <c r="C728"/>
      <c r="D728"/>
      <c r="E728"/>
      <c r="F728"/>
    </row>
    <row r="729" spans="2:6" ht="12.75">
      <c r="B729"/>
      <c r="C729"/>
      <c r="D729"/>
      <c r="E729"/>
      <c r="F729"/>
    </row>
    <row r="730" spans="2:6" ht="12.75">
      <c r="B730"/>
      <c r="C730"/>
      <c r="D730"/>
      <c r="E730"/>
      <c r="F730"/>
    </row>
    <row r="731" spans="2:6" ht="12.75">
      <c r="B731"/>
      <c r="C731"/>
      <c r="D731"/>
      <c r="E731"/>
      <c r="F731"/>
    </row>
    <row r="732" spans="2:6" ht="12.75">
      <c r="B732"/>
      <c r="C732"/>
      <c r="D732"/>
      <c r="E732"/>
      <c r="F732"/>
    </row>
    <row r="733" spans="2:6" ht="12.75">
      <c r="B733"/>
      <c r="C733"/>
      <c r="D733"/>
      <c r="E733"/>
      <c r="F733"/>
    </row>
    <row r="734" spans="2:6" ht="12.75">
      <c r="B734"/>
      <c r="C734"/>
      <c r="D734"/>
      <c r="E734"/>
      <c r="F734"/>
    </row>
    <row r="735" spans="2:6" ht="12.75">
      <c r="B735"/>
      <c r="C735"/>
      <c r="D735"/>
      <c r="E735"/>
      <c r="F735"/>
    </row>
    <row r="736" spans="2:6" ht="12.75">
      <c r="B736"/>
      <c r="C736"/>
      <c r="D736"/>
      <c r="E736"/>
      <c r="F736"/>
    </row>
    <row r="737" spans="2:6" ht="12.75">
      <c r="B737"/>
      <c r="C737"/>
      <c r="D737"/>
      <c r="E737"/>
      <c r="F737"/>
    </row>
    <row r="738" spans="2:6" ht="12.75">
      <c r="B738"/>
      <c r="C738"/>
      <c r="D738"/>
      <c r="E738"/>
      <c r="F738"/>
    </row>
    <row r="739" spans="2:6" ht="12.75">
      <c r="B739"/>
      <c r="C739"/>
      <c r="D739"/>
      <c r="E739"/>
      <c r="F739"/>
    </row>
    <row r="740" spans="2:6" ht="12.75">
      <c r="B740"/>
      <c r="C740"/>
      <c r="D740"/>
      <c r="E740"/>
      <c r="F740"/>
    </row>
    <row r="741" spans="2:6" ht="12.75">
      <c r="B741"/>
      <c r="C741"/>
      <c r="D741"/>
      <c r="E741"/>
      <c r="F741"/>
    </row>
    <row r="742" spans="2:6" ht="12.75">
      <c r="B742"/>
      <c r="C742"/>
      <c r="D742"/>
      <c r="E742"/>
      <c r="F742"/>
    </row>
    <row r="743" spans="2:6" ht="12.75">
      <c r="B743"/>
      <c r="C743"/>
      <c r="D743"/>
      <c r="E743"/>
      <c r="F743"/>
    </row>
    <row r="744" spans="2:6" ht="12.75">
      <c r="B744"/>
      <c r="C744"/>
      <c r="D744"/>
      <c r="E744"/>
      <c r="F744"/>
    </row>
    <row r="745" spans="2:6" ht="12.75">
      <c r="B745"/>
      <c r="C745"/>
      <c r="D745"/>
      <c r="E745"/>
      <c r="F745"/>
    </row>
    <row r="746" spans="2:6" ht="12.75">
      <c r="B746"/>
      <c r="C746"/>
      <c r="D746"/>
      <c r="E746"/>
      <c r="F746"/>
    </row>
    <row r="747" spans="2:6" ht="12.75">
      <c r="B747"/>
      <c r="C747"/>
      <c r="D747"/>
      <c r="E747"/>
      <c r="F747"/>
    </row>
    <row r="748" spans="2:6" ht="12.75">
      <c r="B748"/>
      <c r="C748"/>
      <c r="D748"/>
      <c r="E748"/>
      <c r="F748"/>
    </row>
    <row r="749" spans="2:6" ht="12.75">
      <c r="B749"/>
      <c r="C749"/>
      <c r="D749"/>
      <c r="E749"/>
      <c r="F749"/>
    </row>
    <row r="750" spans="2:6" ht="12.75">
      <c r="B750"/>
      <c r="C750"/>
      <c r="D750"/>
      <c r="E750"/>
      <c r="F750"/>
    </row>
    <row r="751" spans="2:6" ht="12.75">
      <c r="B751"/>
      <c r="C751"/>
      <c r="D751"/>
      <c r="E751"/>
      <c r="F751"/>
    </row>
    <row r="752" spans="2:6" ht="12.75">
      <c r="B752"/>
      <c r="C752"/>
      <c r="D752"/>
      <c r="E752"/>
      <c r="F752"/>
    </row>
    <row r="753" spans="2:6" ht="12.75">
      <c r="B753"/>
      <c r="C753"/>
      <c r="D753"/>
      <c r="E753"/>
      <c r="F753"/>
    </row>
    <row r="754" spans="2:6" ht="12.75">
      <c r="B754"/>
      <c r="C754"/>
      <c r="D754"/>
      <c r="E754"/>
      <c r="F754"/>
    </row>
    <row r="755" spans="2:6" ht="12.75">
      <c r="B755"/>
      <c r="C755"/>
      <c r="D755"/>
      <c r="E755"/>
      <c r="F755"/>
    </row>
    <row r="756" spans="2:6" ht="12.75">
      <c r="B756"/>
      <c r="C756"/>
      <c r="D756"/>
      <c r="E756"/>
      <c r="F756"/>
    </row>
    <row r="757" spans="2:6" ht="12.75">
      <c r="B757"/>
      <c r="C757"/>
      <c r="D757"/>
      <c r="E757"/>
      <c r="F757"/>
    </row>
    <row r="758" spans="2:6" ht="12.75">
      <c r="B758"/>
      <c r="C758"/>
      <c r="D758"/>
      <c r="E758"/>
      <c r="F758"/>
    </row>
    <row r="759" spans="2:6" ht="12.75">
      <c r="B759"/>
      <c r="C759"/>
      <c r="D759"/>
      <c r="E759"/>
      <c r="F759"/>
    </row>
    <row r="760" spans="2:6" ht="12.75">
      <c r="B760"/>
      <c r="C760"/>
      <c r="D760"/>
      <c r="E760"/>
      <c r="F760"/>
    </row>
    <row r="761" spans="2:6" ht="12.75">
      <c r="B761"/>
      <c r="C761"/>
      <c r="D761"/>
      <c r="E761"/>
      <c r="F761"/>
    </row>
    <row r="762" spans="2:6" ht="12.75">
      <c r="B762"/>
      <c r="C762"/>
      <c r="D762"/>
      <c r="E762"/>
      <c r="F762"/>
    </row>
    <row r="763" spans="2:6" ht="12.75">
      <c r="B763"/>
      <c r="C763"/>
      <c r="D763"/>
      <c r="E763"/>
      <c r="F763"/>
    </row>
    <row r="764" spans="2:6" ht="12.75">
      <c r="B764"/>
      <c r="C764"/>
      <c r="D764"/>
      <c r="E764"/>
      <c r="F764"/>
    </row>
    <row r="765" spans="2:6" ht="12.75">
      <c r="B765"/>
      <c r="C765"/>
      <c r="D765"/>
      <c r="E765"/>
      <c r="F765"/>
    </row>
    <row r="766" spans="2:6" ht="12.75">
      <c r="B766"/>
      <c r="C766"/>
      <c r="D766"/>
      <c r="E766"/>
      <c r="F766"/>
    </row>
    <row r="767" spans="2:6" ht="12.75">
      <c r="B767"/>
      <c r="C767"/>
      <c r="D767"/>
      <c r="E767"/>
      <c r="F767"/>
    </row>
    <row r="768" spans="2:6" ht="12.75">
      <c r="B768"/>
      <c r="C768"/>
      <c r="D768"/>
      <c r="E768"/>
      <c r="F768"/>
    </row>
    <row r="769" spans="2:6" ht="12.75">
      <c r="B769"/>
      <c r="C769"/>
      <c r="D769"/>
      <c r="E769"/>
      <c r="F769"/>
    </row>
    <row r="770" spans="2:6" ht="12.75">
      <c r="B770"/>
      <c r="C770"/>
      <c r="D770"/>
      <c r="E770"/>
      <c r="F770"/>
    </row>
    <row r="771" spans="2:6" ht="12.75">
      <c r="B771"/>
      <c r="C771"/>
      <c r="D771"/>
      <c r="E771"/>
      <c r="F771"/>
    </row>
    <row r="772" spans="2:6" ht="12.75">
      <c r="B772"/>
      <c r="C772"/>
      <c r="D772"/>
      <c r="E772"/>
      <c r="F772"/>
    </row>
    <row r="773" spans="2:6" ht="12.75">
      <c r="B773"/>
      <c r="C773"/>
      <c r="D773"/>
      <c r="E773"/>
      <c r="F773"/>
    </row>
    <row r="774" spans="2:6" ht="12.75">
      <c r="B774"/>
      <c r="C774"/>
      <c r="D774"/>
      <c r="E774"/>
      <c r="F774"/>
    </row>
    <row r="775" spans="2:6" ht="12.75">
      <c r="B775"/>
      <c r="C775"/>
      <c r="D775"/>
      <c r="E775"/>
      <c r="F775"/>
    </row>
    <row r="776" spans="2:6" ht="12.75">
      <c r="B776"/>
      <c r="C776"/>
      <c r="D776"/>
      <c r="E776"/>
      <c r="F776"/>
    </row>
    <row r="777" spans="2:6" ht="12.75">
      <c r="B777"/>
      <c r="C777"/>
      <c r="D777"/>
      <c r="E777"/>
      <c r="F777"/>
    </row>
    <row r="778" spans="2:6" ht="12.75">
      <c r="B778"/>
      <c r="C778"/>
      <c r="D778"/>
      <c r="E778"/>
      <c r="F778"/>
    </row>
    <row r="779" spans="2:6" ht="12.75">
      <c r="B779"/>
      <c r="C779"/>
      <c r="D779"/>
      <c r="E779"/>
      <c r="F779"/>
    </row>
    <row r="780" spans="2:6" ht="12.75">
      <c r="B780"/>
      <c r="C780"/>
      <c r="D780"/>
      <c r="E780"/>
      <c r="F780"/>
    </row>
    <row r="781" spans="2:6" ht="12.75">
      <c r="B781"/>
      <c r="C781"/>
      <c r="D781"/>
      <c r="E781"/>
      <c r="F781"/>
    </row>
    <row r="782" spans="2:6" ht="12.75">
      <c r="B782"/>
      <c r="C782"/>
      <c r="D782"/>
      <c r="E782"/>
      <c r="F782"/>
    </row>
    <row r="783" spans="2:6" ht="12.75">
      <c r="B783"/>
      <c r="C783"/>
      <c r="D783"/>
      <c r="E783"/>
      <c r="F783"/>
    </row>
    <row r="784" spans="2:6" ht="12.75">
      <c r="B784"/>
      <c r="C784"/>
      <c r="D784"/>
      <c r="E784"/>
      <c r="F784"/>
    </row>
    <row r="785" spans="2:6" ht="12.75">
      <c r="B785"/>
      <c r="C785"/>
      <c r="D785"/>
      <c r="E785"/>
      <c r="F785"/>
    </row>
    <row r="786" spans="2:6" ht="12.75">
      <c r="B786"/>
      <c r="C786"/>
      <c r="D786"/>
      <c r="E786"/>
      <c r="F786"/>
    </row>
    <row r="787" spans="2:6" ht="12.75">
      <c r="B787"/>
      <c r="C787"/>
      <c r="D787"/>
      <c r="E787"/>
      <c r="F787"/>
    </row>
    <row r="788" spans="2:6" ht="12.75">
      <c r="B788"/>
      <c r="C788"/>
      <c r="D788"/>
      <c r="E788"/>
      <c r="F788"/>
    </row>
    <row r="789" spans="2:6" ht="12.75">
      <c r="B789"/>
      <c r="C789"/>
      <c r="D789"/>
      <c r="E789"/>
      <c r="F789"/>
    </row>
    <row r="790" spans="2:6" ht="12.75">
      <c r="B790"/>
      <c r="C790"/>
      <c r="D790"/>
      <c r="E790"/>
      <c r="F790"/>
    </row>
    <row r="791" spans="2:6" ht="12.75">
      <c r="B791"/>
      <c r="C791"/>
      <c r="D791"/>
      <c r="E791"/>
      <c r="F791"/>
    </row>
    <row r="792" spans="2:6" ht="12.75">
      <c r="B792"/>
      <c r="C792"/>
      <c r="D792"/>
      <c r="E792"/>
      <c r="F792"/>
    </row>
    <row r="793" spans="2:6" ht="12.75">
      <c r="B793"/>
      <c r="C793"/>
      <c r="D793"/>
      <c r="E793"/>
      <c r="F793"/>
    </row>
    <row r="794" spans="2:6" ht="12.75">
      <c r="B794"/>
      <c r="C794"/>
      <c r="D794"/>
      <c r="E794"/>
      <c r="F794"/>
    </row>
    <row r="795" spans="2:6" ht="12.75">
      <c r="B795"/>
      <c r="C795"/>
      <c r="D795"/>
      <c r="E795"/>
      <c r="F795"/>
    </row>
    <row r="796" spans="2:6" ht="12.75">
      <c r="B796"/>
      <c r="C796"/>
      <c r="D796"/>
      <c r="E796"/>
      <c r="F796"/>
    </row>
    <row r="797" spans="2:6" ht="12.75">
      <c r="B797"/>
      <c r="C797"/>
      <c r="D797"/>
      <c r="E797"/>
      <c r="F797"/>
    </row>
    <row r="798" spans="2:6" ht="12.75">
      <c r="B798"/>
      <c r="C798"/>
      <c r="D798"/>
      <c r="E798"/>
      <c r="F798"/>
    </row>
    <row r="799" spans="2:6" ht="12.75">
      <c r="B799"/>
      <c r="C799"/>
      <c r="D799"/>
      <c r="E799"/>
      <c r="F799"/>
    </row>
    <row r="800" spans="2:6" ht="12.75">
      <c r="B800"/>
      <c r="C800"/>
      <c r="D800"/>
      <c r="E800"/>
      <c r="F800"/>
    </row>
    <row r="801" spans="2:6" ht="12.75">
      <c r="B801"/>
      <c r="C801"/>
      <c r="D801"/>
      <c r="E801"/>
      <c r="F801"/>
    </row>
    <row r="802" spans="2:6" ht="12.75">
      <c r="B802"/>
      <c r="C802"/>
      <c r="D802"/>
      <c r="E802"/>
      <c r="F802"/>
    </row>
    <row r="803" spans="2:6" ht="12.75">
      <c r="B803"/>
      <c r="C803"/>
      <c r="D803"/>
      <c r="E803"/>
      <c r="F803"/>
    </row>
    <row r="804" spans="2:6" ht="12.75">
      <c r="B804"/>
      <c r="C804"/>
      <c r="D804"/>
      <c r="E804"/>
      <c r="F804"/>
    </row>
    <row r="805" spans="2:6" ht="12.75">
      <c r="B805"/>
      <c r="C805"/>
      <c r="D805"/>
      <c r="E805"/>
      <c r="F805"/>
    </row>
    <row r="806" spans="2:6" ht="12.75">
      <c r="B806"/>
      <c r="C806"/>
      <c r="D806"/>
      <c r="E806"/>
      <c r="F806"/>
    </row>
    <row r="807" spans="2:6" ht="12.75">
      <c r="B807"/>
      <c r="C807"/>
      <c r="D807"/>
      <c r="E807"/>
      <c r="F807"/>
    </row>
    <row r="808" spans="2:6" ht="12.75">
      <c r="B808"/>
      <c r="C808"/>
      <c r="D808"/>
      <c r="E808"/>
      <c r="F808"/>
    </row>
    <row r="809" spans="2:6" ht="12.75">
      <c r="B809"/>
      <c r="C809"/>
      <c r="D809"/>
      <c r="E809"/>
      <c r="F809"/>
    </row>
    <row r="810" spans="2:6" ht="12.75">
      <c r="B810"/>
      <c r="C810"/>
      <c r="D810"/>
      <c r="E810"/>
      <c r="F810"/>
    </row>
    <row r="811" spans="2:6" ht="12.75">
      <c r="B811"/>
      <c r="C811"/>
      <c r="D811"/>
      <c r="E811"/>
      <c r="F811"/>
    </row>
    <row r="812" spans="2:6" ht="12.75">
      <c r="B812"/>
      <c r="C812"/>
      <c r="D812"/>
      <c r="E812"/>
      <c r="F812"/>
    </row>
    <row r="813" spans="2:6" ht="12.75">
      <c r="B813"/>
      <c r="C813"/>
      <c r="D813"/>
      <c r="E813"/>
      <c r="F813"/>
    </row>
    <row r="814" spans="2:6" ht="12.75">
      <c r="B814"/>
      <c r="C814"/>
      <c r="D814"/>
      <c r="E814"/>
      <c r="F814"/>
    </row>
    <row r="815" spans="2:6" ht="12.75">
      <c r="B815"/>
      <c r="C815"/>
      <c r="D815"/>
      <c r="E815"/>
      <c r="F815"/>
    </row>
    <row r="816" spans="2:6" ht="12.75">
      <c r="B816"/>
      <c r="C816"/>
      <c r="D816"/>
      <c r="E816"/>
      <c r="F816"/>
    </row>
    <row r="817" spans="2:6" ht="12.75">
      <c r="B817"/>
      <c r="C817"/>
      <c r="D817"/>
      <c r="E817"/>
      <c r="F817"/>
    </row>
    <row r="818" spans="2:6" ht="12.75">
      <c r="B818"/>
      <c r="C818"/>
      <c r="D818"/>
      <c r="E818"/>
      <c r="F818"/>
    </row>
    <row r="819" spans="2:6" ht="12.75">
      <c r="B819"/>
      <c r="C819"/>
      <c r="D819"/>
      <c r="E819"/>
      <c r="F819"/>
    </row>
    <row r="820" spans="2:6" ht="12.75">
      <c r="B820"/>
      <c r="C820"/>
      <c r="D820"/>
      <c r="E820"/>
      <c r="F820"/>
    </row>
    <row r="821" spans="2:6" ht="12.75">
      <c r="B821"/>
      <c r="C821"/>
      <c r="D821"/>
      <c r="E821"/>
      <c r="F821"/>
    </row>
    <row r="822" spans="2:6" ht="12.75">
      <c r="B822"/>
      <c r="C822"/>
      <c r="D822"/>
      <c r="E822"/>
      <c r="F822"/>
    </row>
    <row r="823" spans="2:6" ht="12.75">
      <c r="B823"/>
      <c r="C823"/>
      <c r="D823"/>
      <c r="E823"/>
      <c r="F823"/>
    </row>
    <row r="824" spans="2:6" ht="12.75">
      <c r="B824"/>
      <c r="C824"/>
      <c r="D824"/>
      <c r="E824"/>
      <c r="F824"/>
    </row>
    <row r="825" spans="2:6" ht="12.75">
      <c r="B825"/>
      <c r="C825"/>
      <c r="D825"/>
      <c r="E825"/>
      <c r="F825"/>
    </row>
    <row r="826" spans="2:6" ht="12.75">
      <c r="B826"/>
      <c r="C826"/>
      <c r="D826"/>
      <c r="E826"/>
      <c r="F826"/>
    </row>
    <row r="827" spans="2:6" ht="12.75">
      <c r="B827"/>
      <c r="C827"/>
      <c r="D827"/>
      <c r="E827"/>
      <c r="F827"/>
    </row>
    <row r="828" spans="2:6" ht="12.75">
      <c r="B828"/>
      <c r="C828"/>
      <c r="D828"/>
      <c r="E828"/>
      <c r="F828"/>
    </row>
    <row r="829" spans="2:6" ht="12.75">
      <c r="B829"/>
      <c r="C829"/>
      <c r="D829"/>
      <c r="E829"/>
      <c r="F829"/>
    </row>
    <row r="830" spans="2:6" ht="12.75">
      <c r="B830"/>
      <c r="C830"/>
      <c r="D830"/>
      <c r="E830"/>
      <c r="F830"/>
    </row>
    <row r="831" spans="2:6" ht="12.75">
      <c r="B831"/>
      <c r="C831"/>
      <c r="D831"/>
      <c r="E831"/>
      <c r="F831"/>
    </row>
    <row r="832" spans="2:6" ht="12.75">
      <c r="B832"/>
      <c r="C832"/>
      <c r="D832"/>
      <c r="E832"/>
      <c r="F832"/>
    </row>
    <row r="833" spans="2:6" ht="12.75">
      <c r="B833"/>
      <c r="C833"/>
      <c r="D833"/>
      <c r="E833"/>
      <c r="F833"/>
    </row>
    <row r="834" spans="2:6" ht="12.75">
      <c r="B834"/>
      <c r="C834"/>
      <c r="D834"/>
      <c r="E834"/>
      <c r="F834"/>
    </row>
    <row r="835" spans="2:6" ht="12.75">
      <c r="B835"/>
      <c r="C835"/>
      <c r="D835"/>
      <c r="E835"/>
      <c r="F835"/>
    </row>
    <row r="836" spans="2:6" ht="12.75">
      <c r="B836"/>
      <c r="C836"/>
      <c r="D836"/>
      <c r="E836"/>
      <c r="F836"/>
    </row>
    <row r="837" spans="2:6" ht="12.75">
      <c r="B837"/>
      <c r="C837"/>
      <c r="D837"/>
      <c r="E837"/>
      <c r="F837"/>
    </row>
    <row r="838" spans="2:6" ht="12.75">
      <c r="B838"/>
      <c r="C838"/>
      <c r="D838"/>
      <c r="E838"/>
      <c r="F838"/>
    </row>
    <row r="839" spans="2:6" ht="12.75">
      <c r="B839"/>
      <c r="C839"/>
      <c r="D839"/>
      <c r="E839"/>
      <c r="F839"/>
    </row>
    <row r="840" spans="2:6" ht="12.75">
      <c r="B840"/>
      <c r="C840"/>
      <c r="D840"/>
      <c r="E840"/>
      <c r="F840"/>
    </row>
    <row r="841" spans="2:6" ht="12.75">
      <c r="B841"/>
      <c r="C841"/>
      <c r="D841"/>
      <c r="E841"/>
      <c r="F841"/>
    </row>
    <row r="842" spans="2:6" ht="12.75">
      <c r="B842"/>
      <c r="C842"/>
      <c r="D842"/>
      <c r="E842"/>
      <c r="F842"/>
    </row>
    <row r="843" spans="2:6" ht="12.75">
      <c r="B843"/>
      <c r="C843"/>
      <c r="D843"/>
      <c r="E843"/>
      <c r="F843"/>
    </row>
    <row r="844" spans="2:6" ht="12.75">
      <c r="B844"/>
      <c r="C844"/>
      <c r="D844"/>
      <c r="E844"/>
      <c r="F844"/>
    </row>
    <row r="845" spans="2:6" ht="12.75">
      <c r="B845"/>
      <c r="C845"/>
      <c r="D845"/>
      <c r="E845"/>
      <c r="F845"/>
    </row>
    <row r="846" spans="2:6" ht="12.75">
      <c r="B846"/>
      <c r="C846"/>
      <c r="D846"/>
      <c r="E846"/>
      <c r="F846"/>
    </row>
    <row r="847" spans="2:6" ht="12.75">
      <c r="B847"/>
      <c r="C847"/>
      <c r="D847"/>
      <c r="E847"/>
      <c r="F847"/>
    </row>
    <row r="848" spans="2:6" ht="12.75">
      <c r="B848"/>
      <c r="C848"/>
      <c r="D848"/>
      <c r="E848"/>
      <c r="F848"/>
    </row>
    <row r="849" spans="2:6" ht="12.75">
      <c r="B849"/>
      <c r="C849"/>
      <c r="D849"/>
      <c r="E849"/>
      <c r="F849"/>
    </row>
    <row r="850" spans="2:6" ht="12.75">
      <c r="B850"/>
      <c r="C850"/>
      <c r="D850"/>
      <c r="E850"/>
      <c r="F850"/>
    </row>
    <row r="851" spans="2:6" ht="12.75">
      <c r="B851"/>
      <c r="C851"/>
      <c r="D851"/>
      <c r="E851"/>
      <c r="F851"/>
    </row>
    <row r="852" spans="2:6" ht="12.75">
      <c r="B852"/>
      <c r="C852"/>
      <c r="D852"/>
      <c r="E852"/>
      <c r="F852"/>
    </row>
    <row r="853" spans="2:6" ht="12.75">
      <c r="B853"/>
      <c r="C853"/>
      <c r="D853"/>
      <c r="E853"/>
      <c r="F853"/>
    </row>
    <row r="854" spans="2:6" ht="12.75">
      <c r="B854"/>
      <c r="C854"/>
      <c r="D854"/>
      <c r="E854"/>
      <c r="F854"/>
    </row>
    <row r="855" spans="2:6" ht="12.75">
      <c r="B855"/>
      <c r="C855"/>
      <c r="D855"/>
      <c r="E855"/>
      <c r="F855"/>
    </row>
    <row r="856" spans="2:6" ht="12.75">
      <c r="B856"/>
      <c r="C856"/>
      <c r="D856"/>
      <c r="E856"/>
      <c r="F856"/>
    </row>
    <row r="857" spans="2:6" ht="12.75">
      <c r="B857"/>
      <c r="C857"/>
      <c r="D857"/>
      <c r="E857"/>
      <c r="F857"/>
    </row>
    <row r="858" spans="2:6" ht="12.75">
      <c r="B858"/>
      <c r="C858"/>
      <c r="D858"/>
      <c r="E858"/>
      <c r="F858"/>
    </row>
    <row r="859" spans="2:6" ht="12.75">
      <c r="B859"/>
      <c r="C859"/>
      <c r="D859"/>
      <c r="E859"/>
      <c r="F859"/>
    </row>
    <row r="860" spans="2:6" ht="12.75">
      <c r="B860"/>
      <c r="C860"/>
      <c r="D860"/>
      <c r="E860"/>
      <c r="F860"/>
    </row>
    <row r="861" spans="2:6" ht="12.75">
      <c r="B861"/>
      <c r="C861"/>
      <c r="D861"/>
      <c r="E861"/>
      <c r="F861"/>
    </row>
    <row r="862" spans="2:6" ht="12.75">
      <c r="B862"/>
      <c r="C862"/>
      <c r="D862"/>
      <c r="E862"/>
      <c r="F862"/>
    </row>
    <row r="863" spans="2:6" ht="12.75">
      <c r="B863"/>
      <c r="C863"/>
      <c r="D863"/>
      <c r="E863"/>
      <c r="F863"/>
    </row>
    <row r="864" spans="2:6" ht="12.75">
      <c r="B864"/>
      <c r="C864"/>
      <c r="D864"/>
      <c r="E864"/>
      <c r="F864"/>
    </row>
    <row r="865" spans="2:6" ht="12.75">
      <c r="B865"/>
      <c r="C865"/>
      <c r="D865"/>
      <c r="E865"/>
      <c r="F865"/>
    </row>
    <row r="866" spans="2:6" ht="12.75">
      <c r="B866"/>
      <c r="C866"/>
      <c r="D866"/>
      <c r="E866"/>
      <c r="F866"/>
    </row>
    <row r="867" spans="2:6" ht="12.75">
      <c r="B867"/>
      <c r="C867"/>
      <c r="D867"/>
      <c r="E867"/>
      <c r="F867"/>
    </row>
    <row r="868" spans="2:6" ht="12.75">
      <c r="B868"/>
      <c r="C868"/>
      <c r="D868"/>
      <c r="E868"/>
      <c r="F868"/>
    </row>
    <row r="869" spans="2:6" ht="12.75">
      <c r="B869"/>
      <c r="C869"/>
      <c r="D869"/>
      <c r="E869"/>
      <c r="F869"/>
    </row>
    <row r="870" spans="2:6" ht="12.75">
      <c r="B870"/>
      <c r="C870"/>
      <c r="D870"/>
      <c r="E870"/>
      <c r="F870"/>
    </row>
    <row r="871" spans="2:6" ht="12.75">
      <c r="B871"/>
      <c r="C871"/>
      <c r="D871"/>
      <c r="E871"/>
      <c r="F871"/>
    </row>
    <row r="872" spans="2:6" ht="12.75">
      <c r="B872"/>
      <c r="C872"/>
      <c r="D872"/>
      <c r="E872"/>
      <c r="F872"/>
    </row>
    <row r="873" spans="2:6" ht="12.75">
      <c r="B873"/>
      <c r="C873"/>
      <c r="D873"/>
      <c r="E873"/>
      <c r="F873"/>
    </row>
    <row r="874" spans="2:6" ht="12.75">
      <c r="B874"/>
      <c r="C874"/>
      <c r="D874"/>
      <c r="E874"/>
      <c r="F874"/>
    </row>
    <row r="875" spans="2:6" ht="12.75">
      <c r="B875"/>
      <c r="C875"/>
      <c r="D875"/>
      <c r="E875"/>
      <c r="F875"/>
    </row>
    <row r="876" spans="2:6" ht="12.75">
      <c r="B876"/>
      <c r="C876"/>
      <c r="D876"/>
      <c r="E876"/>
      <c r="F876"/>
    </row>
    <row r="877" spans="2:6" ht="12.75">
      <c r="B877"/>
      <c r="C877"/>
      <c r="D877"/>
      <c r="E877"/>
      <c r="F877"/>
    </row>
    <row r="878" spans="2:6" ht="12.75">
      <c r="B878"/>
      <c r="C878"/>
      <c r="D878"/>
      <c r="E878"/>
      <c r="F878"/>
    </row>
    <row r="879" spans="2:6" ht="12.75">
      <c r="B879"/>
      <c r="C879"/>
      <c r="D879"/>
      <c r="E879"/>
      <c r="F879"/>
    </row>
    <row r="880" spans="2:6" ht="12.75">
      <c r="B880"/>
      <c r="C880"/>
      <c r="D880"/>
      <c r="E880"/>
      <c r="F880"/>
    </row>
    <row r="881" spans="2:6" ht="12.75">
      <c r="B881"/>
      <c r="C881"/>
      <c r="D881"/>
      <c r="E881"/>
      <c r="F881"/>
    </row>
    <row r="882" spans="2:6" ht="12.75">
      <c r="B882"/>
      <c r="C882"/>
      <c r="D882"/>
      <c r="E882"/>
      <c r="F882"/>
    </row>
    <row r="883" spans="2:6" ht="12.75">
      <c r="B883"/>
      <c r="C883"/>
      <c r="D883"/>
      <c r="E883"/>
      <c r="F883"/>
    </row>
    <row r="884" spans="2:6" ht="12.75">
      <c r="B884"/>
      <c r="C884"/>
      <c r="D884"/>
      <c r="E884"/>
      <c r="F884"/>
    </row>
    <row r="885" spans="2:6" ht="12.75">
      <c r="B885"/>
      <c r="C885"/>
      <c r="D885"/>
      <c r="E885"/>
      <c r="F885"/>
    </row>
    <row r="886" spans="2:6" ht="12.75">
      <c r="B886"/>
      <c r="C886"/>
      <c r="D886"/>
      <c r="E886"/>
      <c r="F886"/>
    </row>
    <row r="887" spans="2:6" ht="12.75">
      <c r="B887"/>
      <c r="C887"/>
      <c r="D887"/>
      <c r="E887"/>
      <c r="F887"/>
    </row>
    <row r="888" spans="2:6" ht="12.75">
      <c r="B888"/>
      <c r="C888"/>
      <c r="D888"/>
      <c r="E888"/>
      <c r="F888"/>
    </row>
    <row r="889" spans="2:6" ht="12.75">
      <c r="B889"/>
      <c r="C889"/>
      <c r="D889"/>
      <c r="E889"/>
      <c r="F889"/>
    </row>
    <row r="890" spans="2:6" ht="12.75">
      <c r="B890"/>
      <c r="C890"/>
      <c r="D890"/>
      <c r="E890"/>
      <c r="F890"/>
    </row>
    <row r="891" spans="2:6" ht="12.75">
      <c r="B891"/>
      <c r="C891"/>
      <c r="D891"/>
      <c r="E891"/>
      <c r="F891"/>
    </row>
    <row r="892" spans="2:6" ht="12.75">
      <c r="B892"/>
      <c r="C892"/>
      <c r="D892"/>
      <c r="E892"/>
      <c r="F892"/>
    </row>
    <row r="893" spans="2:6" ht="12.75">
      <c r="B893"/>
      <c r="C893"/>
      <c r="D893"/>
      <c r="E893"/>
      <c r="F893"/>
    </row>
    <row r="894" spans="2:6" ht="12.75">
      <c r="B894"/>
      <c r="C894"/>
      <c r="D894"/>
      <c r="E894"/>
      <c r="F894"/>
    </row>
    <row r="895" spans="2:6" ht="12.75">
      <c r="B895"/>
      <c r="C895"/>
      <c r="D895"/>
      <c r="E895"/>
      <c r="F895"/>
    </row>
    <row r="896" spans="2:6" ht="12.75">
      <c r="B896"/>
      <c r="C896"/>
      <c r="D896"/>
      <c r="E896"/>
      <c r="F896"/>
    </row>
    <row r="897" spans="2:6" ht="12.75">
      <c r="B897"/>
      <c r="C897"/>
      <c r="D897"/>
      <c r="E897"/>
      <c r="F897"/>
    </row>
    <row r="898" spans="2:6" ht="12.75">
      <c r="B898"/>
      <c r="C898"/>
      <c r="D898"/>
      <c r="E898"/>
      <c r="F898"/>
    </row>
    <row r="899" spans="2:6" ht="12.75">
      <c r="B899"/>
      <c r="C899"/>
      <c r="D899"/>
      <c r="E899"/>
      <c r="F899"/>
    </row>
    <row r="900" spans="2:6" ht="12.75">
      <c r="B900"/>
      <c r="C900"/>
      <c r="D900"/>
      <c r="E900"/>
      <c r="F900"/>
    </row>
    <row r="901" spans="2:6" ht="12.75">
      <c r="B901"/>
      <c r="C901"/>
      <c r="D901"/>
      <c r="E901"/>
      <c r="F901"/>
    </row>
    <row r="902" spans="2:6" ht="12.75">
      <c r="B902"/>
      <c r="C902"/>
      <c r="D902"/>
      <c r="E902"/>
      <c r="F902"/>
    </row>
    <row r="903" spans="2:6" ht="12.75">
      <c r="B903"/>
      <c r="C903"/>
      <c r="D903"/>
      <c r="E903"/>
      <c r="F903"/>
    </row>
    <row r="904" spans="2:6" ht="12.75">
      <c r="B904"/>
      <c r="C904"/>
      <c r="D904"/>
      <c r="E904"/>
      <c r="F904"/>
    </row>
    <row r="905" spans="2:6" ht="12.75">
      <c r="B905"/>
      <c r="C905"/>
      <c r="D905"/>
      <c r="E905"/>
      <c r="F905"/>
    </row>
    <row r="906" spans="2:6" ht="12.75">
      <c r="B906"/>
      <c r="C906"/>
      <c r="D906"/>
      <c r="E906"/>
      <c r="F906"/>
    </row>
    <row r="907" spans="2:6" ht="12.75">
      <c r="B907"/>
      <c r="C907"/>
      <c r="D907"/>
      <c r="E907"/>
      <c r="F907"/>
    </row>
    <row r="908" spans="2:6" ht="12.75">
      <c r="B908"/>
      <c r="C908"/>
      <c r="D908"/>
      <c r="E908"/>
      <c r="F908"/>
    </row>
    <row r="909" spans="2:6" ht="12.75">
      <c r="B909"/>
      <c r="C909"/>
      <c r="D909"/>
      <c r="E909"/>
      <c r="F909"/>
    </row>
    <row r="910" spans="2:6" ht="12.75">
      <c r="B910"/>
      <c r="C910"/>
      <c r="D910"/>
      <c r="E910"/>
      <c r="F910"/>
    </row>
    <row r="911" spans="2:6" ht="12.75">
      <c r="B911"/>
      <c r="C911"/>
      <c r="D911"/>
      <c r="E911"/>
      <c r="F911"/>
    </row>
    <row r="912" spans="2:6" ht="12.75">
      <c r="B912"/>
      <c r="C912"/>
      <c r="D912"/>
      <c r="E912"/>
      <c r="F912"/>
    </row>
    <row r="913" spans="2:6" ht="12.75">
      <c r="B913"/>
      <c r="C913"/>
      <c r="D913"/>
      <c r="E913"/>
      <c r="F913"/>
    </row>
    <row r="914" spans="2:6" ht="12.75">
      <c r="B914"/>
      <c r="C914"/>
      <c r="D914"/>
      <c r="E914"/>
      <c r="F914"/>
    </row>
    <row r="915" spans="2:6" ht="12.75">
      <c r="B915"/>
      <c r="C915"/>
      <c r="D915"/>
      <c r="E915"/>
      <c r="F915"/>
    </row>
    <row r="916" spans="2:6" ht="12.75">
      <c r="B916"/>
      <c r="C916"/>
      <c r="D916"/>
      <c r="E916"/>
      <c r="F916"/>
    </row>
    <row r="917" spans="2:6" ht="12.75">
      <c r="B917"/>
      <c r="C917"/>
      <c r="D917"/>
      <c r="E917"/>
      <c r="F917"/>
    </row>
    <row r="918" spans="2:6" ht="12.75">
      <c r="B918"/>
      <c r="C918"/>
      <c r="D918"/>
      <c r="E918"/>
      <c r="F918"/>
    </row>
    <row r="919" spans="2:6" ht="12.75">
      <c r="B919"/>
      <c r="C919"/>
      <c r="D919"/>
      <c r="E919"/>
      <c r="F919"/>
    </row>
    <row r="920" spans="2:6" ht="12.75">
      <c r="B920"/>
      <c r="C920"/>
      <c r="D920"/>
      <c r="E920"/>
      <c r="F920"/>
    </row>
    <row r="921" spans="2:6" ht="12.75">
      <c r="B921"/>
      <c r="C921"/>
      <c r="D921"/>
      <c r="E921"/>
      <c r="F921"/>
    </row>
    <row r="922" spans="2:6" ht="12.75">
      <c r="B922"/>
      <c r="C922"/>
      <c r="D922"/>
      <c r="E922"/>
      <c r="F922"/>
    </row>
    <row r="923" spans="2:6" ht="12.75">
      <c r="B923"/>
      <c r="C923"/>
      <c r="D923"/>
      <c r="E923"/>
      <c r="F923"/>
    </row>
    <row r="924" spans="2:6" ht="12.75">
      <c r="B924"/>
      <c r="C924"/>
      <c r="D924"/>
      <c r="E924"/>
      <c r="F924"/>
    </row>
    <row r="925" spans="2:6" ht="12.75">
      <c r="B925"/>
      <c r="C925"/>
      <c r="D925"/>
      <c r="E925"/>
      <c r="F925"/>
    </row>
    <row r="926" spans="2:6" ht="12.75">
      <c r="B926"/>
      <c r="C926"/>
      <c r="D926"/>
      <c r="E926"/>
      <c r="F926"/>
    </row>
    <row r="927" spans="2:6" ht="12.75">
      <c r="B927"/>
      <c r="C927"/>
      <c r="D927"/>
      <c r="E927"/>
      <c r="F927"/>
    </row>
    <row r="928" spans="2:6" ht="12.75">
      <c r="B928"/>
      <c r="C928"/>
      <c r="D928"/>
      <c r="E928"/>
      <c r="F928"/>
    </row>
    <row r="929" spans="2:6" ht="12.75">
      <c r="B929"/>
      <c r="C929"/>
      <c r="D929"/>
      <c r="E929"/>
      <c r="F929"/>
    </row>
    <row r="930" spans="2:6" ht="12.75">
      <c r="B930"/>
      <c r="C930"/>
      <c r="D930"/>
      <c r="E930"/>
      <c r="F930"/>
    </row>
    <row r="931" spans="2:6" ht="12.75">
      <c r="B931"/>
      <c r="C931"/>
      <c r="D931"/>
      <c r="E931"/>
      <c r="F931"/>
    </row>
    <row r="932" spans="2:6" ht="12.75">
      <c r="B932"/>
      <c r="C932"/>
      <c r="D932"/>
      <c r="E932"/>
      <c r="F932"/>
    </row>
    <row r="933" spans="2:6" ht="12.75">
      <c r="B933"/>
      <c r="C933"/>
      <c r="D933"/>
      <c r="E933"/>
      <c r="F933"/>
    </row>
    <row r="934" spans="2:6" ht="12.75">
      <c r="B934"/>
      <c r="C934"/>
      <c r="D934"/>
      <c r="E934"/>
      <c r="F934"/>
    </row>
    <row r="935" spans="2:6" ht="12.75">
      <c r="B935"/>
      <c r="C935"/>
      <c r="D935"/>
      <c r="E935"/>
      <c r="F935"/>
    </row>
    <row r="936" spans="2:6" ht="12.75">
      <c r="B936"/>
      <c r="C936"/>
      <c r="D936"/>
      <c r="E936"/>
      <c r="F936"/>
    </row>
    <row r="937" spans="2:6" ht="12.75">
      <c r="B937"/>
      <c r="C937"/>
      <c r="D937"/>
      <c r="E937"/>
      <c r="F937"/>
    </row>
    <row r="938" spans="2:6" ht="12.75">
      <c r="B938"/>
      <c r="C938"/>
      <c r="D938"/>
      <c r="E938"/>
      <c r="F938"/>
    </row>
    <row r="939" spans="2:6" ht="12.75">
      <c r="B939"/>
      <c r="C939"/>
      <c r="D939"/>
      <c r="E939"/>
      <c r="F939"/>
    </row>
    <row r="940" spans="2:6" ht="12.75">
      <c r="B940"/>
      <c r="C940"/>
      <c r="D940"/>
      <c r="E940"/>
      <c r="F940"/>
    </row>
    <row r="941" spans="2:6" ht="12.75">
      <c r="B941"/>
      <c r="C941"/>
      <c r="D941"/>
      <c r="E941"/>
      <c r="F941"/>
    </row>
    <row r="942" spans="2:6" ht="12.75">
      <c r="B942"/>
      <c r="C942"/>
      <c r="D942"/>
      <c r="E942"/>
      <c r="F942"/>
    </row>
    <row r="943" spans="2:6" ht="12.75">
      <c r="B943"/>
      <c r="C943"/>
      <c r="D943"/>
      <c r="E943"/>
      <c r="F943"/>
    </row>
    <row r="944" spans="2:6" ht="12.75">
      <c r="B944"/>
      <c r="C944"/>
      <c r="D944"/>
      <c r="E944"/>
      <c r="F944"/>
    </row>
    <row r="945" spans="2:6" ht="12.75">
      <c r="B945"/>
      <c r="C945"/>
      <c r="D945"/>
      <c r="E945"/>
      <c r="F945"/>
    </row>
    <row r="946" spans="2:6" ht="12.75">
      <c r="B946"/>
      <c r="C946"/>
      <c r="D946"/>
      <c r="E946"/>
      <c r="F946"/>
    </row>
    <row r="947" spans="2:6" ht="12.75">
      <c r="B947"/>
      <c r="C947"/>
      <c r="D947"/>
      <c r="E947"/>
      <c r="F947"/>
    </row>
    <row r="948" spans="2:6" ht="12.75">
      <c r="B948"/>
      <c r="C948"/>
      <c r="D948"/>
      <c r="E948"/>
      <c r="F948"/>
    </row>
    <row r="949" spans="2:6" ht="12.75">
      <c r="B949"/>
      <c r="C949"/>
      <c r="D949"/>
      <c r="E949"/>
      <c r="F949"/>
    </row>
    <row r="950" spans="2:6" ht="12.75">
      <c r="B950"/>
      <c r="C950"/>
      <c r="D950"/>
      <c r="E950"/>
      <c r="F950"/>
    </row>
    <row r="951" spans="2:6" ht="12.75">
      <c r="B951"/>
      <c r="C951"/>
      <c r="D951"/>
      <c r="E951"/>
      <c r="F951"/>
    </row>
    <row r="952" spans="2:6" ht="12.75">
      <c r="B952"/>
      <c r="C952"/>
      <c r="D952"/>
      <c r="E952"/>
      <c r="F952"/>
    </row>
    <row r="953" spans="2:6" ht="12.75">
      <c r="B953"/>
      <c r="C953"/>
      <c r="D953"/>
      <c r="E953"/>
      <c r="F953"/>
    </row>
    <row r="954" spans="2:6" ht="12.75">
      <c r="B954"/>
      <c r="C954"/>
      <c r="D954"/>
      <c r="E954"/>
      <c r="F954"/>
    </row>
    <row r="955" spans="2:6" ht="12.75">
      <c r="B955"/>
      <c r="C955"/>
      <c r="D955"/>
      <c r="E955"/>
      <c r="F955"/>
    </row>
    <row r="956" spans="2:6" ht="12.75">
      <c r="B956"/>
      <c r="C956"/>
      <c r="D956"/>
      <c r="E956"/>
      <c r="F956"/>
    </row>
    <row r="957" spans="2:6" ht="12.75">
      <c r="B957"/>
      <c r="C957"/>
      <c r="D957"/>
      <c r="E957"/>
      <c r="F957"/>
    </row>
    <row r="958" spans="2:6" ht="12.75">
      <c r="B958"/>
      <c r="C958"/>
      <c r="D958"/>
      <c r="E958"/>
      <c r="F958"/>
    </row>
    <row r="959" spans="2:6" ht="12.75">
      <c r="B959"/>
      <c r="C959"/>
      <c r="D959"/>
      <c r="E959"/>
      <c r="F959"/>
    </row>
    <row r="960" spans="2:6" ht="12.75">
      <c r="B960"/>
      <c r="C960"/>
      <c r="D960"/>
      <c r="E960"/>
      <c r="F960"/>
    </row>
    <row r="961" spans="2:6" ht="12.75">
      <c r="B961"/>
      <c r="C961"/>
      <c r="D961"/>
      <c r="E961"/>
      <c r="F961"/>
    </row>
    <row r="962" spans="2:6" ht="12.75">
      <c r="B962"/>
      <c r="C962"/>
      <c r="D962"/>
      <c r="E962"/>
      <c r="F962"/>
    </row>
    <row r="963" spans="2:6" ht="12.75">
      <c r="B963"/>
      <c r="C963"/>
      <c r="D963"/>
      <c r="E963"/>
      <c r="F963"/>
    </row>
    <row r="964" spans="2:6" ht="12.75">
      <c r="B964"/>
      <c r="C964"/>
      <c r="D964"/>
      <c r="E964"/>
      <c r="F964"/>
    </row>
    <row r="965" spans="2:6" ht="12.75">
      <c r="B965"/>
      <c r="C965"/>
      <c r="D965"/>
      <c r="E965"/>
      <c r="F965"/>
    </row>
    <row r="966" spans="2:6" ht="12.75">
      <c r="B966"/>
      <c r="C966"/>
      <c r="D966"/>
      <c r="E966"/>
      <c r="F966"/>
    </row>
    <row r="967" spans="2:6" ht="12.75">
      <c r="B967"/>
      <c r="C967"/>
      <c r="D967"/>
      <c r="E967"/>
      <c r="F967"/>
    </row>
    <row r="968" spans="2:6" ht="12.75">
      <c r="B968"/>
      <c r="C968"/>
      <c r="D968"/>
      <c r="E968"/>
      <c r="F968"/>
    </row>
    <row r="969" spans="2:6" ht="12.75">
      <c r="B969"/>
      <c r="C969"/>
      <c r="D969"/>
      <c r="E969"/>
      <c r="F969"/>
    </row>
    <row r="970" spans="2:6" ht="12.75">
      <c r="B970"/>
      <c r="C970"/>
      <c r="D970"/>
      <c r="E970"/>
      <c r="F970"/>
    </row>
    <row r="971" spans="2:6" ht="12.75">
      <c r="B971"/>
      <c r="C971"/>
      <c r="D971"/>
      <c r="E971"/>
      <c r="F971"/>
    </row>
    <row r="972" spans="2:6" ht="12.75">
      <c r="B972"/>
      <c r="C972"/>
      <c r="D972"/>
      <c r="E972"/>
      <c r="F972"/>
    </row>
    <row r="973" spans="2:6" ht="12.75">
      <c r="B973"/>
      <c r="C973"/>
      <c r="D973"/>
      <c r="E973"/>
      <c r="F973"/>
    </row>
    <row r="974" spans="2:6" ht="12.75">
      <c r="B974"/>
      <c r="C974"/>
      <c r="D974"/>
      <c r="E974"/>
      <c r="F974"/>
    </row>
    <row r="975" spans="2:6" ht="12.75">
      <c r="B975"/>
      <c r="C975"/>
      <c r="D975"/>
      <c r="E975"/>
      <c r="F975"/>
    </row>
    <row r="976" spans="2:6" ht="12.75">
      <c r="B976"/>
      <c r="C976"/>
      <c r="D976"/>
      <c r="E976"/>
      <c r="F976"/>
    </row>
    <row r="977" spans="2:6" ht="12.75">
      <c r="B977"/>
      <c r="C977"/>
      <c r="D977"/>
      <c r="E977"/>
      <c r="F977"/>
    </row>
    <row r="978" spans="2:6" ht="12.75">
      <c r="B978"/>
      <c r="C978"/>
      <c r="D978"/>
      <c r="E978"/>
      <c r="F978"/>
    </row>
    <row r="979" spans="2:6" ht="12.75">
      <c r="B979"/>
      <c r="C979"/>
      <c r="D979"/>
      <c r="E979"/>
      <c r="F979"/>
    </row>
    <row r="980" spans="2:6" ht="12.75">
      <c r="B980"/>
      <c r="C980"/>
      <c r="D980"/>
      <c r="E980"/>
      <c r="F980"/>
    </row>
    <row r="981" spans="2:6" ht="12.75">
      <c r="B981"/>
      <c r="C981"/>
      <c r="D981"/>
      <c r="E981"/>
      <c r="F981"/>
    </row>
    <row r="982" spans="2:6" ht="12.75">
      <c r="B982"/>
      <c r="C982"/>
      <c r="D982"/>
      <c r="E982"/>
      <c r="F982"/>
    </row>
    <row r="983" spans="2:6" ht="12.75">
      <c r="B983"/>
      <c r="C983"/>
      <c r="D983"/>
      <c r="E983"/>
      <c r="F983"/>
    </row>
    <row r="984" spans="2:6" ht="12.75">
      <c r="B984"/>
      <c r="C984"/>
      <c r="D984"/>
      <c r="E984"/>
      <c r="F984"/>
    </row>
    <row r="985" spans="2:6" ht="12.75">
      <c r="B985"/>
      <c r="C985"/>
      <c r="D985"/>
      <c r="E985"/>
      <c r="F985"/>
    </row>
    <row r="986" spans="2:6" ht="12.75">
      <c r="B986"/>
      <c r="C986"/>
      <c r="D986"/>
      <c r="E986"/>
      <c r="F986"/>
    </row>
    <row r="987" spans="2:6" ht="12.75">
      <c r="B987"/>
      <c r="C987"/>
      <c r="D987"/>
      <c r="E987"/>
      <c r="F987"/>
    </row>
    <row r="988" spans="2:6" ht="12.75">
      <c r="B988"/>
      <c r="C988"/>
      <c r="D988"/>
      <c r="E988"/>
      <c r="F988"/>
    </row>
    <row r="989" spans="2:6" ht="12.75">
      <c r="B989"/>
      <c r="C989"/>
      <c r="D989"/>
      <c r="E989"/>
      <c r="F989"/>
    </row>
    <row r="990" spans="2:6" ht="12.75">
      <c r="B990"/>
      <c r="C990"/>
      <c r="D990"/>
      <c r="E990"/>
      <c r="F990"/>
    </row>
    <row r="991" spans="2:6" ht="12.75">
      <c r="B991"/>
      <c r="C991"/>
      <c r="D991"/>
      <c r="E991"/>
      <c r="F991"/>
    </row>
    <row r="992" spans="2:6" ht="12.75">
      <c r="B992"/>
      <c r="C992"/>
      <c r="D992"/>
      <c r="E992"/>
      <c r="F992"/>
    </row>
    <row r="993" spans="2:6" ht="12.75">
      <c r="B993"/>
      <c r="C993"/>
      <c r="D993"/>
      <c r="E993"/>
      <c r="F993"/>
    </row>
    <row r="994" spans="2:6" ht="12.75">
      <c r="B994"/>
      <c r="C994"/>
      <c r="D994"/>
      <c r="E994"/>
      <c r="F994"/>
    </row>
    <row r="995" spans="2:6" ht="12.75">
      <c r="B995"/>
      <c r="C995"/>
      <c r="D995"/>
      <c r="E995"/>
      <c r="F995"/>
    </row>
    <row r="996" spans="2:6" ht="12.75">
      <c r="B996"/>
      <c r="C996"/>
      <c r="D996"/>
      <c r="E996"/>
      <c r="F996"/>
    </row>
    <row r="997" spans="2:6" ht="12.75">
      <c r="B997"/>
      <c r="C997"/>
      <c r="D997"/>
      <c r="E997"/>
      <c r="F997"/>
    </row>
    <row r="998" spans="2:6" ht="12.75">
      <c r="B998"/>
      <c r="C998"/>
      <c r="D998"/>
      <c r="E998"/>
      <c r="F998"/>
    </row>
    <row r="999" spans="2:6" ht="12.75">
      <c r="B999"/>
      <c r="C999"/>
      <c r="D999"/>
      <c r="E999"/>
      <c r="F999"/>
    </row>
    <row r="1000" spans="2:6" ht="12.75">
      <c r="B1000"/>
      <c r="C1000"/>
      <c r="D1000"/>
      <c r="E1000"/>
      <c r="F1000"/>
    </row>
    <row r="1001" spans="2:6" ht="12.75">
      <c r="B1001"/>
      <c r="C1001"/>
      <c r="D1001"/>
      <c r="E1001"/>
      <c r="F1001"/>
    </row>
    <row r="1002" spans="2:6" ht="12.75">
      <c r="B1002"/>
      <c r="C1002"/>
      <c r="D1002"/>
      <c r="E1002"/>
      <c r="F1002"/>
    </row>
    <row r="1003" spans="2:6" ht="12.75">
      <c r="B1003"/>
      <c r="C1003"/>
      <c r="D1003"/>
      <c r="E1003"/>
      <c r="F1003"/>
    </row>
    <row r="1004" spans="2:6" ht="12.75">
      <c r="B1004"/>
      <c r="C1004"/>
      <c r="D1004"/>
      <c r="E1004"/>
      <c r="F1004"/>
    </row>
    <row r="1005" spans="2:6" ht="12.75">
      <c r="B1005"/>
      <c r="C1005"/>
      <c r="D1005"/>
      <c r="E1005"/>
      <c r="F1005"/>
    </row>
    <row r="1006" spans="2:6" ht="12.75">
      <c r="B1006"/>
      <c r="C1006"/>
      <c r="D1006"/>
      <c r="E1006"/>
      <c r="F1006"/>
    </row>
    <row r="1007" spans="2:6" ht="12.75">
      <c r="B1007"/>
      <c r="C1007"/>
      <c r="D1007"/>
      <c r="E1007"/>
      <c r="F1007"/>
    </row>
    <row r="1008" spans="2:6" ht="12.75">
      <c r="B1008"/>
      <c r="C1008"/>
      <c r="D1008"/>
      <c r="E1008"/>
      <c r="F1008"/>
    </row>
    <row r="1009" spans="2:6" ht="12.75">
      <c r="B1009"/>
      <c r="C1009"/>
      <c r="D1009"/>
      <c r="E1009"/>
      <c r="F1009"/>
    </row>
    <row r="1010" spans="2:6" ht="12.75">
      <c r="B1010"/>
      <c r="C1010"/>
      <c r="D1010"/>
      <c r="E1010"/>
      <c r="F1010"/>
    </row>
    <row r="1011" spans="2:6" ht="12.75">
      <c r="B1011"/>
      <c r="C1011"/>
      <c r="D1011"/>
      <c r="E1011"/>
      <c r="F1011"/>
    </row>
    <row r="1012" spans="2:6" ht="12.75">
      <c r="B1012"/>
      <c r="C1012"/>
      <c r="D1012"/>
      <c r="E1012"/>
      <c r="F1012"/>
    </row>
    <row r="1013" spans="2:6" ht="12.75">
      <c r="B1013"/>
      <c r="C1013"/>
      <c r="D1013"/>
      <c r="E1013"/>
      <c r="F1013"/>
    </row>
    <row r="1014" spans="2:6" ht="12.75">
      <c r="B1014"/>
      <c r="C1014"/>
      <c r="D1014"/>
      <c r="E1014"/>
      <c r="F1014"/>
    </row>
    <row r="1015" spans="2:6" ht="12.75">
      <c r="B1015"/>
      <c r="C1015"/>
      <c r="D1015"/>
      <c r="E1015"/>
      <c r="F1015"/>
    </row>
    <row r="1016" spans="2:6" ht="12.75">
      <c r="B1016"/>
      <c r="C1016"/>
      <c r="D1016"/>
      <c r="E1016"/>
      <c r="F1016"/>
    </row>
    <row r="1017" spans="2:6" ht="12.75">
      <c r="B1017"/>
      <c r="C1017"/>
      <c r="D1017"/>
      <c r="E1017"/>
      <c r="F1017"/>
    </row>
    <row r="1018" spans="2:6" ht="12.75">
      <c r="B1018"/>
      <c r="C1018"/>
      <c r="D1018"/>
      <c r="E1018"/>
      <c r="F1018"/>
    </row>
    <row r="1019" spans="2:6" ht="12.75">
      <c r="B1019"/>
      <c r="C1019"/>
      <c r="D1019"/>
      <c r="E1019"/>
      <c r="F1019"/>
    </row>
    <row r="1020" spans="2:6" ht="12.75">
      <c r="B1020"/>
      <c r="C1020"/>
      <c r="D1020"/>
      <c r="E1020"/>
      <c r="F1020"/>
    </row>
    <row r="1021" spans="2:6" ht="12.75">
      <c r="B1021"/>
      <c r="C1021"/>
      <c r="D1021"/>
      <c r="E1021"/>
      <c r="F1021"/>
    </row>
    <row r="1022" spans="2:6" ht="12.75">
      <c r="B1022"/>
      <c r="C1022"/>
      <c r="D1022"/>
      <c r="E1022"/>
      <c r="F1022"/>
    </row>
    <row r="1023" spans="2:6" ht="12.75">
      <c r="B1023"/>
      <c r="C1023"/>
      <c r="D1023"/>
      <c r="E1023"/>
      <c r="F1023"/>
    </row>
    <row r="1024" spans="2:6" ht="12.75">
      <c r="B1024"/>
      <c r="C1024"/>
      <c r="D1024"/>
      <c r="E1024"/>
      <c r="F1024"/>
    </row>
    <row r="1025" spans="2:6" ht="12.75">
      <c r="B1025"/>
      <c r="C1025"/>
      <c r="D1025"/>
      <c r="E1025"/>
      <c r="F1025"/>
    </row>
    <row r="1026" spans="2:6" ht="12.75">
      <c r="B1026"/>
      <c r="C1026"/>
      <c r="D1026"/>
      <c r="E1026"/>
      <c r="F1026"/>
    </row>
    <row r="1027" spans="2:6" ht="12.75">
      <c r="B1027"/>
      <c r="C1027"/>
      <c r="D1027"/>
      <c r="E1027"/>
      <c r="F1027"/>
    </row>
    <row r="1028" spans="2:6" ht="12.75">
      <c r="B1028"/>
      <c r="C1028"/>
      <c r="D1028"/>
      <c r="E1028"/>
      <c r="F1028"/>
    </row>
    <row r="1029" spans="2:6" ht="12.75">
      <c r="B1029"/>
      <c r="C1029"/>
      <c r="D1029"/>
      <c r="E1029"/>
      <c r="F1029"/>
    </row>
    <row r="1030" spans="2:6" ht="12.75">
      <c r="B1030"/>
      <c r="C1030"/>
      <c r="D1030"/>
      <c r="E1030"/>
      <c r="F1030"/>
    </row>
    <row r="1031" spans="2:6" ht="12.75">
      <c r="B1031"/>
      <c r="C1031"/>
      <c r="D1031"/>
      <c r="E1031"/>
      <c r="F1031"/>
    </row>
    <row r="1032" spans="2:6" ht="12.75">
      <c r="B1032"/>
      <c r="C1032"/>
      <c r="D1032"/>
      <c r="E1032"/>
      <c r="F1032"/>
    </row>
    <row r="1033" spans="2:6" ht="12.75">
      <c r="B1033"/>
      <c r="C1033"/>
      <c r="D1033"/>
      <c r="E1033"/>
      <c r="F1033"/>
    </row>
    <row r="1034" spans="2:6" ht="12.75">
      <c r="B1034"/>
      <c r="C1034"/>
      <c r="D1034"/>
      <c r="E1034"/>
      <c r="F1034"/>
    </row>
    <row r="1035" spans="2:6" ht="12.75">
      <c r="B1035"/>
      <c r="C1035"/>
      <c r="D1035"/>
      <c r="E1035"/>
      <c r="F1035"/>
    </row>
    <row r="1036" spans="2:6" ht="12.75">
      <c r="B1036"/>
      <c r="C1036"/>
      <c r="D1036"/>
      <c r="E1036"/>
      <c r="F1036"/>
    </row>
    <row r="1037" spans="2:6" ht="12.75">
      <c r="B1037"/>
      <c r="C1037"/>
      <c r="D1037"/>
      <c r="E1037"/>
      <c r="F1037"/>
    </row>
    <row r="1038" spans="2:6" ht="12.75">
      <c r="B1038"/>
      <c r="C1038"/>
      <c r="D1038"/>
      <c r="E1038"/>
      <c r="F1038"/>
    </row>
    <row r="1039" spans="2:6" ht="12.75">
      <c r="B1039"/>
      <c r="C1039"/>
      <c r="D1039"/>
      <c r="E1039"/>
      <c r="F1039"/>
    </row>
    <row r="1040" spans="2:6" ht="12.75">
      <c r="B1040"/>
      <c r="C1040"/>
      <c r="D1040"/>
      <c r="E1040"/>
      <c r="F1040"/>
    </row>
    <row r="1041" spans="2:6" ht="12.75">
      <c r="B1041"/>
      <c r="C1041"/>
      <c r="D1041"/>
      <c r="E1041"/>
      <c r="F1041"/>
    </row>
    <row r="1042" spans="2:6" ht="12.75">
      <c r="B1042"/>
      <c r="C1042"/>
      <c r="D1042"/>
      <c r="E1042"/>
      <c r="F1042"/>
    </row>
    <row r="1043" spans="2:6" ht="12.75">
      <c r="B1043"/>
      <c r="C1043"/>
      <c r="D1043"/>
      <c r="E1043"/>
      <c r="F1043"/>
    </row>
    <row r="1044" spans="2:6" ht="12.75">
      <c r="B1044"/>
      <c r="C1044"/>
      <c r="D1044"/>
      <c r="E1044"/>
      <c r="F1044"/>
    </row>
    <row r="1045" spans="2:6" ht="12.75">
      <c r="B1045"/>
      <c r="C1045"/>
      <c r="D1045"/>
      <c r="E1045"/>
      <c r="F1045"/>
    </row>
    <row r="1046" spans="2:6" ht="12.75">
      <c r="B1046"/>
      <c r="C1046"/>
      <c r="D1046"/>
      <c r="E1046"/>
      <c r="F1046"/>
    </row>
    <row r="1047" spans="2:6" ht="12.75">
      <c r="B1047"/>
      <c r="C1047"/>
      <c r="D1047"/>
      <c r="E1047"/>
      <c r="F1047"/>
    </row>
    <row r="1048" spans="2:6" ht="12.75">
      <c r="B1048"/>
      <c r="C1048"/>
      <c r="D1048"/>
      <c r="E1048"/>
      <c r="F1048"/>
    </row>
    <row r="1049" spans="2:6" ht="12.75">
      <c r="B1049"/>
      <c r="C1049"/>
      <c r="D1049"/>
      <c r="E1049"/>
      <c r="F1049"/>
    </row>
    <row r="1050" spans="2:6" ht="12.75">
      <c r="B1050"/>
      <c r="C1050"/>
      <c r="D1050"/>
      <c r="E1050"/>
      <c r="F1050"/>
    </row>
    <row r="1051" spans="2:6" ht="12.75">
      <c r="B1051"/>
      <c r="C1051"/>
      <c r="D1051"/>
      <c r="E1051"/>
      <c r="F1051"/>
    </row>
    <row r="1052" spans="2:6" ht="12.75">
      <c r="B1052"/>
      <c r="C1052"/>
      <c r="D1052"/>
      <c r="E1052"/>
      <c r="F1052"/>
    </row>
    <row r="1053" spans="2:6" ht="12.75">
      <c r="B1053"/>
      <c r="C1053"/>
      <c r="D1053"/>
      <c r="E1053"/>
      <c r="F1053"/>
    </row>
    <row r="1054" spans="2:6" ht="12.75">
      <c r="B1054"/>
      <c r="C1054"/>
      <c r="D1054"/>
      <c r="E1054"/>
      <c r="F1054"/>
    </row>
    <row r="1055" spans="2:6" ht="12.75">
      <c r="B1055"/>
      <c r="C1055"/>
      <c r="D1055"/>
      <c r="E1055"/>
      <c r="F1055"/>
    </row>
    <row r="1056" spans="2:6" ht="12.75">
      <c r="B1056"/>
      <c r="C1056"/>
      <c r="D1056"/>
      <c r="E1056"/>
      <c r="F1056"/>
    </row>
    <row r="1057" spans="2:6" ht="12.75">
      <c r="B1057"/>
      <c r="C1057"/>
      <c r="D1057"/>
      <c r="E1057"/>
      <c r="F1057"/>
    </row>
    <row r="1058" spans="2:6" ht="12.75">
      <c r="B1058"/>
      <c r="C1058"/>
      <c r="D1058"/>
      <c r="E1058"/>
      <c r="F1058"/>
    </row>
    <row r="1059" spans="2:6" ht="12.75">
      <c r="B1059"/>
      <c r="C1059"/>
      <c r="D1059"/>
      <c r="E1059"/>
      <c r="F1059"/>
    </row>
    <row r="1060" spans="2:6" ht="12.75">
      <c r="B1060"/>
      <c r="C1060"/>
      <c r="D1060"/>
      <c r="E1060"/>
      <c r="F1060"/>
    </row>
    <row r="1061" spans="2:6" ht="12.75">
      <c r="B1061"/>
      <c r="C1061"/>
      <c r="D1061"/>
      <c r="E1061"/>
      <c r="F1061"/>
    </row>
    <row r="1062" spans="2:6" ht="12.75">
      <c r="B1062"/>
      <c r="C1062"/>
      <c r="D1062"/>
      <c r="E1062"/>
      <c r="F1062"/>
    </row>
    <row r="1063" spans="2:6" ht="12.75">
      <c r="B1063"/>
      <c r="C1063"/>
      <c r="D1063"/>
      <c r="E1063"/>
      <c r="F1063"/>
    </row>
    <row r="1064" spans="2:6" ht="12.75">
      <c r="B1064"/>
      <c r="C1064"/>
      <c r="D1064"/>
      <c r="E1064"/>
      <c r="F1064"/>
    </row>
    <row r="1065" spans="2:6" ht="12.75">
      <c r="B1065"/>
      <c r="C1065"/>
      <c r="D1065"/>
      <c r="E1065"/>
      <c r="F1065"/>
    </row>
    <row r="1066" spans="2:6" ht="12.75">
      <c r="B1066"/>
      <c r="C1066"/>
      <c r="D1066"/>
      <c r="E1066"/>
      <c r="F1066"/>
    </row>
    <row r="1067" spans="2:6" ht="12.75">
      <c r="B1067"/>
      <c r="C1067"/>
      <c r="D1067"/>
      <c r="E1067"/>
      <c r="F1067"/>
    </row>
    <row r="1068" spans="2:6" ht="12.75">
      <c r="B1068"/>
      <c r="C1068"/>
      <c r="D1068"/>
      <c r="E1068"/>
      <c r="F1068"/>
    </row>
    <row r="1069" spans="2:6" ht="12.75">
      <c r="B1069"/>
      <c r="C1069"/>
      <c r="D1069"/>
      <c r="E1069"/>
      <c r="F1069"/>
    </row>
    <row r="1070" spans="2:6" ht="12.75">
      <c r="B1070"/>
      <c r="C1070"/>
      <c r="D1070"/>
      <c r="E1070"/>
      <c r="F1070"/>
    </row>
    <row r="1071" spans="2:6" ht="12.75">
      <c r="B1071"/>
      <c r="C1071"/>
      <c r="D1071"/>
      <c r="E1071"/>
      <c r="F1071"/>
    </row>
    <row r="1072" spans="2:6" ht="12.75">
      <c r="B1072"/>
      <c r="C1072"/>
      <c r="D1072"/>
      <c r="E1072"/>
      <c r="F1072"/>
    </row>
    <row r="1073" spans="2:6" ht="12.75">
      <c r="B1073"/>
      <c r="C1073"/>
      <c r="D1073"/>
      <c r="E1073"/>
      <c r="F1073"/>
    </row>
    <row r="1074" spans="2:6" ht="12.75">
      <c r="B1074"/>
      <c r="C1074"/>
      <c r="D1074"/>
      <c r="E1074"/>
      <c r="F1074"/>
    </row>
    <row r="1075" spans="2:6" ht="12.75">
      <c r="B1075"/>
      <c r="C1075"/>
      <c r="D1075"/>
      <c r="E1075"/>
      <c r="F1075"/>
    </row>
    <row r="1076" spans="2:6" ht="12.75">
      <c r="B1076"/>
      <c r="C1076"/>
      <c r="D1076"/>
      <c r="E1076"/>
      <c r="F1076"/>
    </row>
    <row r="1077" spans="2:6" ht="12.75">
      <c r="B1077"/>
      <c r="C1077"/>
      <c r="D1077"/>
      <c r="E1077"/>
      <c r="F1077"/>
    </row>
    <row r="1078" spans="2:6" ht="12.75">
      <c r="B1078"/>
      <c r="C1078"/>
      <c r="D1078"/>
      <c r="E1078"/>
      <c r="F1078"/>
    </row>
    <row r="1079" spans="2:6" ht="12.75">
      <c r="B1079"/>
      <c r="C1079"/>
      <c r="D1079"/>
      <c r="E1079"/>
      <c r="F1079"/>
    </row>
    <row r="1080" spans="2:6" ht="12.75">
      <c r="B1080"/>
      <c r="C1080"/>
      <c r="D1080"/>
      <c r="E1080"/>
      <c r="F1080"/>
    </row>
    <row r="1081" spans="2:6" ht="12.75">
      <c r="B1081"/>
      <c r="C1081"/>
      <c r="D1081"/>
      <c r="E1081"/>
      <c r="F1081"/>
    </row>
    <row r="1082" spans="2:6" ht="12.75">
      <c r="B1082"/>
      <c r="C1082"/>
      <c r="D1082"/>
      <c r="E1082"/>
      <c r="F1082"/>
    </row>
    <row r="1083" spans="2:6" ht="12.75">
      <c r="B1083"/>
      <c r="C1083"/>
      <c r="D1083"/>
      <c r="E1083"/>
      <c r="F1083"/>
    </row>
    <row r="1084" spans="2:6" ht="12.75">
      <c r="B1084"/>
      <c r="C1084"/>
      <c r="D1084"/>
      <c r="E1084"/>
      <c r="F1084"/>
    </row>
    <row r="1085" spans="2:6" ht="12.75">
      <c r="B1085"/>
      <c r="C1085"/>
      <c r="D1085"/>
      <c r="E1085"/>
      <c r="F1085"/>
    </row>
    <row r="1086" spans="2:6" ht="12.75">
      <c r="B1086"/>
      <c r="C1086"/>
      <c r="D1086"/>
      <c r="E1086"/>
      <c r="F1086"/>
    </row>
    <row r="1087" spans="2:6" ht="12.75">
      <c r="B1087"/>
      <c r="C1087"/>
      <c r="D1087"/>
      <c r="E1087"/>
      <c r="F1087"/>
    </row>
    <row r="1088" spans="2:6" ht="12.75">
      <c r="B1088"/>
      <c r="C1088"/>
      <c r="D1088"/>
      <c r="E1088"/>
      <c r="F1088"/>
    </row>
    <row r="1089" spans="2:6" ht="12.75">
      <c r="B1089"/>
      <c r="C1089"/>
      <c r="D1089"/>
      <c r="E1089"/>
      <c r="F1089"/>
    </row>
    <row r="1090" spans="2:6" ht="12.75">
      <c r="B1090"/>
      <c r="C1090"/>
      <c r="D1090"/>
      <c r="E1090"/>
      <c r="F1090"/>
    </row>
    <row r="1091" spans="2:6" ht="12.75">
      <c r="B1091"/>
      <c r="C1091"/>
      <c r="D1091"/>
      <c r="E1091"/>
      <c r="F1091"/>
    </row>
    <row r="1092" spans="2:6" ht="12.75">
      <c r="B1092"/>
      <c r="C1092"/>
      <c r="D1092"/>
      <c r="E1092"/>
      <c r="F1092"/>
    </row>
    <row r="1093" spans="2:6" ht="12.75">
      <c r="B1093"/>
      <c r="C1093"/>
      <c r="D1093"/>
      <c r="E1093"/>
      <c r="F1093"/>
    </row>
    <row r="1094" spans="2:6" ht="12.75">
      <c r="B1094"/>
      <c r="C1094"/>
      <c r="D1094"/>
      <c r="E1094"/>
      <c r="F1094"/>
    </row>
    <row r="1095" spans="2:6" ht="12.75">
      <c r="B1095"/>
      <c r="C1095"/>
      <c r="D1095"/>
      <c r="E1095"/>
      <c r="F1095"/>
    </row>
    <row r="1096" spans="2:6" ht="12.75">
      <c r="B1096"/>
      <c r="C1096"/>
      <c r="D1096"/>
      <c r="E1096"/>
      <c r="F1096"/>
    </row>
    <row r="1097" spans="2:6" ht="12.75">
      <c r="B1097"/>
      <c r="C1097"/>
      <c r="D1097"/>
      <c r="E1097"/>
      <c r="F1097"/>
    </row>
    <row r="1098" spans="2:6" ht="12.75">
      <c r="B1098"/>
      <c r="C1098"/>
      <c r="D1098"/>
      <c r="E1098"/>
      <c r="F1098"/>
    </row>
    <row r="1099" spans="2:6" ht="12.75">
      <c r="B1099"/>
      <c r="C1099"/>
      <c r="D1099"/>
      <c r="E1099"/>
      <c r="F1099"/>
    </row>
    <row r="1100" spans="2:6" ht="12.75">
      <c r="B1100"/>
      <c r="C1100"/>
      <c r="D1100"/>
      <c r="E1100"/>
      <c r="F1100"/>
    </row>
    <row r="1101" spans="2:6" ht="12.75">
      <c r="B1101"/>
      <c r="C1101"/>
      <c r="D1101"/>
      <c r="E1101"/>
      <c r="F1101"/>
    </row>
    <row r="1102" spans="2:6" ht="12.75">
      <c r="B1102"/>
      <c r="C1102"/>
      <c r="D1102"/>
      <c r="E1102"/>
      <c r="F1102"/>
    </row>
    <row r="1103" spans="2:6" ht="12.75">
      <c r="B1103"/>
      <c r="C1103"/>
      <c r="D1103"/>
      <c r="E1103"/>
      <c r="F1103"/>
    </row>
    <row r="1104" spans="2:6" ht="12.75">
      <c r="B1104"/>
      <c r="C1104"/>
      <c r="D1104"/>
      <c r="E1104"/>
      <c r="F1104"/>
    </row>
    <row r="1105" spans="2:6" ht="12.75">
      <c r="B1105"/>
      <c r="C1105"/>
      <c r="D1105"/>
      <c r="E1105"/>
      <c r="F1105"/>
    </row>
    <row r="1106" spans="2:6" ht="12.75">
      <c r="B1106"/>
      <c r="C1106"/>
      <c r="D1106"/>
      <c r="E1106"/>
      <c r="F1106"/>
    </row>
    <row r="1107" spans="2:6" ht="12.75">
      <c r="B1107"/>
      <c r="C1107"/>
      <c r="D1107"/>
      <c r="E1107"/>
      <c r="F1107"/>
    </row>
    <row r="1108" spans="2:6" ht="12.75">
      <c r="B1108"/>
      <c r="C1108"/>
      <c r="D1108"/>
      <c r="E1108"/>
      <c r="F1108"/>
    </row>
    <row r="1109" spans="2:6" ht="12.75">
      <c r="B1109"/>
      <c r="C1109"/>
      <c r="D1109"/>
      <c r="E1109"/>
      <c r="F1109"/>
    </row>
    <row r="1110" spans="2:6" ht="12.75">
      <c r="B1110"/>
      <c r="C1110"/>
      <c r="D1110"/>
      <c r="E1110"/>
      <c r="F1110"/>
    </row>
    <row r="1111" spans="2:6" ht="12.75">
      <c r="B1111"/>
      <c r="C1111"/>
      <c r="D1111"/>
      <c r="E1111"/>
      <c r="F1111"/>
    </row>
    <row r="1112" spans="2:6" ht="12.75">
      <c r="B1112"/>
      <c r="C1112"/>
      <c r="D1112"/>
      <c r="E1112"/>
      <c r="F1112"/>
    </row>
    <row r="1113" spans="2:6" ht="12.75">
      <c r="B1113"/>
      <c r="C1113"/>
      <c r="D1113"/>
      <c r="E1113"/>
      <c r="F1113"/>
    </row>
    <row r="1114" spans="2:6" ht="12.75">
      <c r="B1114"/>
      <c r="C1114"/>
      <c r="D1114"/>
      <c r="E1114"/>
      <c r="F1114"/>
    </row>
    <row r="1115" spans="2:6" ht="12.75">
      <c r="B1115"/>
      <c r="C1115"/>
      <c r="D1115"/>
      <c r="E1115"/>
      <c r="F1115"/>
    </row>
    <row r="1116" spans="2:6" ht="12.75">
      <c r="B1116"/>
      <c r="C1116"/>
      <c r="D1116"/>
      <c r="E1116"/>
      <c r="F1116"/>
    </row>
    <row r="1117" spans="2:6" ht="12.75">
      <c r="B1117"/>
      <c r="C1117"/>
      <c r="D1117"/>
      <c r="E1117"/>
      <c r="F1117"/>
    </row>
    <row r="1118" spans="2:6" ht="12.75">
      <c r="B1118"/>
      <c r="C1118"/>
      <c r="D1118"/>
      <c r="E1118"/>
      <c r="F1118"/>
    </row>
    <row r="1119" spans="2:6" ht="12.75">
      <c r="B1119"/>
      <c r="C1119"/>
      <c r="D1119"/>
      <c r="E1119"/>
      <c r="F1119"/>
    </row>
    <row r="1120" spans="2:6" ht="12.75">
      <c r="B1120"/>
      <c r="C1120"/>
      <c r="D1120"/>
      <c r="E1120"/>
      <c r="F1120"/>
    </row>
    <row r="1121" spans="2:6" ht="12.75">
      <c r="B1121"/>
      <c r="C1121"/>
      <c r="D1121"/>
      <c r="E1121"/>
      <c r="F1121"/>
    </row>
    <row r="1122" spans="2:6" ht="12.75">
      <c r="B1122"/>
      <c r="C1122"/>
      <c r="D1122"/>
      <c r="E1122"/>
      <c r="F1122"/>
    </row>
    <row r="1123" spans="2:6" ht="12.75">
      <c r="B1123"/>
      <c r="C1123"/>
      <c r="D1123"/>
      <c r="E1123"/>
      <c r="F1123"/>
    </row>
    <row r="1124" spans="2:6" ht="12.75">
      <c r="B1124"/>
      <c r="C1124"/>
      <c r="D1124"/>
      <c r="E1124"/>
      <c r="F1124"/>
    </row>
    <row r="1125" spans="2:6" ht="12.75">
      <c r="B1125"/>
      <c r="C1125"/>
      <c r="D1125"/>
      <c r="E1125"/>
      <c r="F1125"/>
    </row>
    <row r="1126" spans="2:6" ht="12.75">
      <c r="B1126"/>
      <c r="C1126"/>
      <c r="D1126"/>
      <c r="E1126"/>
      <c r="F1126"/>
    </row>
    <row r="1127" spans="2:6" ht="12.75">
      <c r="B1127"/>
      <c r="C1127"/>
      <c r="D1127"/>
      <c r="E1127"/>
      <c r="F1127"/>
    </row>
    <row r="1128" spans="2:6" ht="12.75">
      <c r="B1128"/>
      <c r="C1128"/>
      <c r="D1128"/>
      <c r="E1128"/>
      <c r="F1128"/>
    </row>
    <row r="1129" spans="2:6" ht="12.75">
      <c r="B1129"/>
      <c r="C1129"/>
      <c r="D1129"/>
      <c r="E1129"/>
      <c r="F1129"/>
    </row>
    <row r="1130" spans="2:6" ht="12.75">
      <c r="B1130"/>
      <c r="C1130"/>
      <c r="D1130"/>
      <c r="E1130"/>
      <c r="F1130"/>
    </row>
    <row r="1131" spans="2:6" ht="12.75">
      <c r="B1131"/>
      <c r="C1131"/>
      <c r="D1131"/>
      <c r="E1131"/>
      <c r="F1131"/>
    </row>
    <row r="1132" spans="2:6" ht="12.75">
      <c r="B1132"/>
      <c r="C1132"/>
      <c r="D1132"/>
      <c r="E1132"/>
      <c r="F1132"/>
    </row>
    <row r="1133" spans="2:6" ht="12.75">
      <c r="B1133"/>
      <c r="C1133"/>
      <c r="D1133"/>
      <c r="E1133"/>
      <c r="F1133"/>
    </row>
    <row r="1134" spans="2:6" ht="12.75">
      <c r="B1134"/>
      <c r="C1134"/>
      <c r="D1134"/>
      <c r="E1134"/>
      <c r="F1134"/>
    </row>
    <row r="1135" spans="2:6" ht="12.75">
      <c r="B1135"/>
      <c r="C1135"/>
      <c r="D1135"/>
      <c r="E1135"/>
      <c r="F1135"/>
    </row>
    <row r="1136" spans="2:6" ht="12.75">
      <c r="B1136"/>
      <c r="C1136"/>
      <c r="D1136"/>
      <c r="E1136"/>
      <c r="F1136"/>
    </row>
    <row r="1137" spans="2:6" ht="12.75">
      <c r="B1137"/>
      <c r="C1137"/>
      <c r="D1137"/>
      <c r="E1137"/>
      <c r="F1137"/>
    </row>
    <row r="1138" spans="2:6" ht="12.75">
      <c r="B1138"/>
      <c r="C1138"/>
      <c r="D1138"/>
      <c r="E1138"/>
      <c r="F1138"/>
    </row>
    <row r="1139" spans="2:6" ht="12.75">
      <c r="B1139"/>
      <c r="C1139"/>
      <c r="D1139"/>
      <c r="E1139"/>
      <c r="F1139"/>
    </row>
    <row r="1140" spans="2:6" ht="12.75">
      <c r="B1140"/>
      <c r="C1140"/>
      <c r="D1140"/>
      <c r="E1140"/>
      <c r="F1140"/>
    </row>
    <row r="1141" spans="2:6" ht="12.75">
      <c r="B1141"/>
      <c r="C1141"/>
      <c r="D1141"/>
      <c r="E1141"/>
      <c r="F1141"/>
    </row>
    <row r="1142" spans="2:6" ht="12.75">
      <c r="B1142"/>
      <c r="C1142"/>
      <c r="D1142"/>
      <c r="E1142"/>
      <c r="F1142"/>
    </row>
    <row r="1143" spans="2:6" ht="12.75">
      <c r="B1143"/>
      <c r="C1143"/>
      <c r="D1143"/>
      <c r="E1143"/>
      <c r="F1143"/>
    </row>
    <row r="1144" spans="2:6" ht="12.75">
      <c r="B1144"/>
      <c r="C1144"/>
      <c r="D1144"/>
      <c r="E1144"/>
      <c r="F1144"/>
    </row>
    <row r="1145" spans="2:6" ht="12.75">
      <c r="B1145"/>
      <c r="C1145"/>
      <c r="D1145"/>
      <c r="E1145"/>
      <c r="F1145"/>
    </row>
    <row r="1146" spans="2:6" ht="12.75">
      <c r="B1146"/>
      <c r="C1146"/>
      <c r="D1146"/>
      <c r="E1146"/>
      <c r="F1146"/>
    </row>
    <row r="1147" spans="2:6" ht="12.75">
      <c r="B1147"/>
      <c r="C1147"/>
      <c r="D1147"/>
      <c r="E1147"/>
      <c r="F1147"/>
    </row>
    <row r="1148" spans="2:6" ht="12.75">
      <c r="B1148"/>
      <c r="C1148"/>
      <c r="D1148"/>
      <c r="E1148"/>
      <c r="F1148"/>
    </row>
    <row r="1149" spans="2:6" ht="12.75">
      <c r="B1149"/>
      <c r="C1149"/>
      <c r="D1149"/>
      <c r="E1149"/>
      <c r="F1149"/>
    </row>
    <row r="1150" spans="2:6" ht="12.75">
      <c r="B1150"/>
      <c r="C1150"/>
      <c r="D1150"/>
      <c r="E1150"/>
      <c r="F1150"/>
    </row>
    <row r="1151" spans="2:6" ht="12.75">
      <c r="B1151"/>
      <c r="C1151"/>
      <c r="D1151"/>
      <c r="E1151"/>
      <c r="F1151"/>
    </row>
    <row r="1152" spans="2:6" ht="12.75">
      <c r="B1152"/>
      <c r="C1152"/>
      <c r="D1152"/>
      <c r="E1152"/>
      <c r="F1152"/>
    </row>
    <row r="1153" spans="2:6" ht="12.75">
      <c r="B1153"/>
      <c r="C1153"/>
      <c r="D1153"/>
      <c r="E1153"/>
      <c r="F1153"/>
    </row>
    <row r="1154" spans="2:6" ht="12.75">
      <c r="B1154"/>
      <c r="C1154"/>
      <c r="D1154"/>
      <c r="E1154"/>
      <c r="F1154"/>
    </row>
    <row r="1155" spans="2:6" ht="12.75">
      <c r="B1155"/>
      <c r="C1155"/>
      <c r="D1155"/>
      <c r="E1155"/>
      <c r="F1155"/>
    </row>
    <row r="1156" spans="2:6" ht="12.75">
      <c r="B1156"/>
      <c r="C1156"/>
      <c r="D1156"/>
      <c r="E1156"/>
      <c r="F1156"/>
    </row>
    <row r="1157" spans="2:6" ht="12.75">
      <c r="B1157"/>
      <c r="C1157"/>
      <c r="D1157"/>
      <c r="E1157"/>
      <c r="F1157"/>
    </row>
    <row r="1158" spans="2:6" ht="12.75">
      <c r="B1158"/>
      <c r="C1158"/>
      <c r="D1158"/>
      <c r="E1158"/>
      <c r="F1158"/>
    </row>
    <row r="1159" spans="2:6" ht="12.75">
      <c r="B1159"/>
      <c r="C1159"/>
      <c r="D1159"/>
      <c r="E1159"/>
      <c r="F1159"/>
    </row>
    <row r="1160" spans="2:6" ht="12.75">
      <c r="B1160"/>
      <c r="C1160"/>
      <c r="D1160"/>
      <c r="E1160"/>
      <c r="F1160"/>
    </row>
    <row r="1161" spans="2:6" ht="12.75">
      <c r="B1161"/>
      <c r="C1161"/>
      <c r="D1161"/>
      <c r="E1161"/>
      <c r="F1161"/>
    </row>
    <row r="1162" spans="2:6" ht="12.75">
      <c r="B1162"/>
      <c r="C1162"/>
      <c r="D1162"/>
      <c r="E1162"/>
      <c r="F1162"/>
    </row>
    <row r="1163" spans="2:6" ht="12.75">
      <c r="B1163"/>
      <c r="C1163"/>
      <c r="D1163"/>
      <c r="E1163"/>
      <c r="F1163"/>
    </row>
    <row r="1164" spans="2:6" ht="12.75">
      <c r="B1164"/>
      <c r="C1164"/>
      <c r="D1164"/>
      <c r="E1164"/>
      <c r="F1164"/>
    </row>
    <row r="1165" spans="2:6" ht="12.75">
      <c r="B1165"/>
      <c r="C1165"/>
      <c r="D1165"/>
      <c r="E1165"/>
      <c r="F1165"/>
    </row>
    <row r="1166" spans="2:6" ht="12.75">
      <c r="B1166"/>
      <c r="C1166"/>
      <c r="D1166"/>
      <c r="E1166"/>
      <c r="F1166"/>
    </row>
    <row r="1167" spans="2:6" ht="12.75">
      <c r="B1167"/>
      <c r="C1167"/>
      <c r="D1167"/>
      <c r="E1167"/>
      <c r="F1167"/>
    </row>
    <row r="1168" spans="2:6" ht="12.75">
      <c r="B1168"/>
      <c r="C1168"/>
      <c r="D1168"/>
      <c r="E1168"/>
      <c r="F1168"/>
    </row>
    <row r="1169" spans="2:6" ht="12.75">
      <c r="B1169"/>
      <c r="C1169"/>
      <c r="D1169"/>
      <c r="E1169"/>
      <c r="F1169"/>
    </row>
    <row r="1170" spans="2:6" ht="12.75">
      <c r="B1170"/>
      <c r="C1170"/>
      <c r="D1170"/>
      <c r="E1170"/>
      <c r="F1170"/>
    </row>
    <row r="1171" spans="2:6" ht="12.75">
      <c r="B1171"/>
      <c r="C1171"/>
      <c r="D1171"/>
      <c r="E1171"/>
      <c r="F1171"/>
    </row>
    <row r="1172" spans="2:6" ht="12.75">
      <c r="B1172"/>
      <c r="C1172"/>
      <c r="D1172"/>
      <c r="E1172"/>
      <c r="F1172"/>
    </row>
    <row r="1173" spans="2:6" ht="12.75">
      <c r="B1173"/>
      <c r="C1173"/>
      <c r="D1173"/>
      <c r="E1173"/>
      <c r="F1173"/>
    </row>
    <row r="1174" spans="2:6" ht="12.75">
      <c r="B1174"/>
      <c r="C1174"/>
      <c r="D1174"/>
      <c r="E1174"/>
      <c r="F1174"/>
    </row>
    <row r="1175" spans="2:6" ht="12.75">
      <c r="B1175"/>
      <c r="C1175"/>
      <c r="D1175"/>
      <c r="E1175"/>
      <c r="F1175"/>
    </row>
    <row r="1176" spans="2:6" ht="12.75">
      <c r="B1176"/>
      <c r="C1176"/>
      <c r="D1176"/>
      <c r="E1176"/>
      <c r="F1176"/>
    </row>
    <row r="1177" spans="2:6" ht="12.75">
      <c r="B1177"/>
      <c r="C1177"/>
      <c r="D1177"/>
      <c r="E1177"/>
      <c r="F1177"/>
    </row>
    <row r="1178" spans="2:6" ht="12.75">
      <c r="B1178"/>
      <c r="C1178"/>
      <c r="D1178"/>
      <c r="E1178"/>
      <c r="F1178"/>
    </row>
    <row r="1179" spans="2:6" ht="12.75">
      <c r="B1179"/>
      <c r="C1179"/>
      <c r="D1179"/>
      <c r="E1179"/>
      <c r="F1179"/>
    </row>
    <row r="1180" spans="2:6" ht="12.75">
      <c r="B1180"/>
      <c r="C1180"/>
      <c r="D1180"/>
      <c r="E1180"/>
      <c r="F1180"/>
    </row>
    <row r="1181" spans="2:6" ht="12.75">
      <c r="B1181"/>
      <c r="C1181"/>
      <c r="D1181"/>
      <c r="E1181"/>
      <c r="F1181"/>
    </row>
    <row r="1182" spans="2:6" ht="12.75">
      <c r="B1182"/>
      <c r="C1182"/>
      <c r="D1182"/>
      <c r="E1182"/>
      <c r="F1182"/>
    </row>
    <row r="1183" spans="2:6" ht="12.75">
      <c r="B1183"/>
      <c r="C1183"/>
      <c r="D1183"/>
      <c r="E1183"/>
      <c r="F1183"/>
    </row>
    <row r="1184" spans="2:6" ht="12.75">
      <c r="B1184"/>
      <c r="C1184"/>
      <c r="D1184"/>
      <c r="E1184"/>
      <c r="F1184"/>
    </row>
    <row r="1185" spans="2:6" ht="12.75">
      <c r="B1185"/>
      <c r="C1185"/>
      <c r="D1185"/>
      <c r="E1185"/>
      <c r="F1185"/>
    </row>
    <row r="1186" spans="2:6" ht="12.75">
      <c r="B1186"/>
      <c r="C1186"/>
      <c r="D1186"/>
      <c r="E1186"/>
      <c r="F1186"/>
    </row>
    <row r="1187" spans="2:6" ht="12.75">
      <c r="B1187"/>
      <c r="C1187"/>
      <c r="D1187"/>
      <c r="E1187"/>
      <c r="F1187"/>
    </row>
    <row r="1188" spans="2:6" ht="12.75">
      <c r="B1188"/>
      <c r="C1188"/>
      <c r="D1188"/>
      <c r="E1188"/>
      <c r="F1188"/>
    </row>
    <row r="1189" spans="2:6" ht="12.75">
      <c r="B1189"/>
      <c r="C1189"/>
      <c r="D1189"/>
      <c r="E1189"/>
      <c r="F1189"/>
    </row>
    <row r="1190" spans="2:6" ht="12.75">
      <c r="B1190"/>
      <c r="C1190"/>
      <c r="D1190"/>
      <c r="E1190"/>
      <c r="F1190"/>
    </row>
    <row r="1191" spans="2:6" ht="12.75">
      <c r="B1191"/>
      <c r="C1191"/>
      <c r="D1191"/>
      <c r="E1191"/>
      <c r="F1191"/>
    </row>
    <row r="1192" spans="2:6" ht="12.75">
      <c r="B1192"/>
      <c r="C1192"/>
      <c r="D1192"/>
      <c r="E1192"/>
      <c r="F1192"/>
    </row>
    <row r="1193" spans="2:6" ht="12.75">
      <c r="B1193"/>
      <c r="C1193"/>
      <c r="D1193"/>
      <c r="E1193"/>
      <c r="F1193"/>
    </row>
    <row r="1194" spans="2:6" ht="12.75">
      <c r="B1194"/>
      <c r="C1194"/>
      <c r="D1194"/>
      <c r="E1194"/>
      <c r="F1194"/>
    </row>
    <row r="1195" spans="2:6" ht="12.75">
      <c r="B1195"/>
      <c r="C1195"/>
      <c r="D1195"/>
      <c r="E1195"/>
      <c r="F1195"/>
    </row>
    <row r="1196" spans="2:6" ht="12.75">
      <c r="B1196"/>
      <c r="C1196"/>
      <c r="D1196"/>
      <c r="E1196"/>
      <c r="F1196"/>
    </row>
    <row r="1197" spans="2:6" ht="12.75">
      <c r="B1197"/>
      <c r="C1197"/>
      <c r="D1197"/>
      <c r="E1197"/>
      <c r="F1197"/>
    </row>
    <row r="1198" spans="2:6" ht="12.75">
      <c r="B1198"/>
      <c r="C1198"/>
      <c r="D1198"/>
      <c r="E1198"/>
      <c r="F1198"/>
    </row>
    <row r="1199" spans="2:6" ht="12.75">
      <c r="B1199"/>
      <c r="C1199"/>
      <c r="D1199"/>
      <c r="E1199"/>
      <c r="F1199"/>
    </row>
    <row r="1200" spans="2:6" ht="12.75">
      <c r="B1200"/>
      <c r="C1200"/>
      <c r="D1200"/>
      <c r="E1200"/>
      <c r="F1200"/>
    </row>
    <row r="1201" spans="2:6" ht="12.75">
      <c r="B1201"/>
      <c r="C1201"/>
      <c r="D1201"/>
      <c r="E1201"/>
      <c r="F1201"/>
    </row>
    <row r="1202" spans="2:6" ht="12.75">
      <c r="B1202"/>
      <c r="C1202"/>
      <c r="D1202"/>
      <c r="E1202"/>
      <c r="F1202"/>
    </row>
    <row r="1203" spans="2:6" ht="12.75">
      <c r="B1203"/>
      <c r="C1203"/>
      <c r="D1203"/>
      <c r="E1203"/>
      <c r="F1203"/>
    </row>
    <row r="1204" spans="2:6" ht="12.75">
      <c r="B1204"/>
      <c r="C1204"/>
      <c r="D1204"/>
      <c r="E1204"/>
      <c r="F1204"/>
    </row>
    <row r="1205" spans="2:6" ht="12.75">
      <c r="B1205"/>
      <c r="C1205"/>
      <c r="D1205"/>
      <c r="E1205"/>
      <c r="F1205"/>
    </row>
    <row r="1206" spans="2:6" ht="12.75">
      <c r="B1206"/>
      <c r="C1206"/>
      <c r="D1206"/>
      <c r="E1206"/>
      <c r="F1206"/>
    </row>
    <row r="1207" spans="2:6" ht="12.75">
      <c r="B1207"/>
      <c r="C1207"/>
      <c r="D1207"/>
      <c r="E1207"/>
      <c r="F1207"/>
    </row>
    <row r="1208" spans="2:6" ht="12.75">
      <c r="B1208"/>
      <c r="C1208"/>
      <c r="D1208"/>
      <c r="E1208"/>
      <c r="F1208"/>
    </row>
    <row r="1209" spans="2:6" ht="12.75">
      <c r="B1209"/>
      <c r="C1209"/>
      <c r="D1209"/>
      <c r="E1209"/>
      <c r="F1209"/>
    </row>
    <row r="1210" spans="2:6" ht="12.75">
      <c r="B1210"/>
      <c r="C1210"/>
      <c r="D1210"/>
      <c r="E1210"/>
      <c r="F1210"/>
    </row>
    <row r="1211" spans="2:6" ht="12.75">
      <c r="B1211"/>
      <c r="C1211"/>
      <c r="D1211"/>
      <c r="E1211"/>
      <c r="F1211"/>
    </row>
    <row r="1212" spans="2:6" ht="12.75">
      <c r="B1212"/>
      <c r="C1212"/>
      <c r="D1212"/>
      <c r="E1212"/>
      <c r="F1212"/>
    </row>
    <row r="1213" spans="2:6" ht="12.75">
      <c r="B1213"/>
      <c r="C1213"/>
      <c r="D1213"/>
      <c r="E1213"/>
      <c r="F1213"/>
    </row>
    <row r="1214" spans="2:6" ht="12.75">
      <c r="B1214"/>
      <c r="C1214"/>
      <c r="D1214"/>
      <c r="E1214"/>
      <c r="F1214"/>
    </row>
    <row r="1215" spans="2:6" ht="12.75">
      <c r="B1215"/>
      <c r="C1215"/>
      <c r="D1215"/>
      <c r="E1215"/>
      <c r="F1215"/>
    </row>
    <row r="1216" spans="2:6" ht="12.75">
      <c r="B1216"/>
      <c r="C1216"/>
      <c r="D1216"/>
      <c r="E1216"/>
      <c r="F1216"/>
    </row>
    <row r="1217" spans="2:6" ht="12.75">
      <c r="B1217"/>
      <c r="C1217"/>
      <c r="D1217"/>
      <c r="E1217"/>
      <c r="F1217"/>
    </row>
    <row r="1218" spans="2:6" ht="12.75">
      <c r="B1218"/>
      <c r="C1218"/>
      <c r="D1218"/>
      <c r="E1218"/>
      <c r="F1218"/>
    </row>
    <row r="1219" spans="2:6" ht="12.75">
      <c r="B1219"/>
      <c r="C1219"/>
      <c r="D1219"/>
      <c r="E1219"/>
      <c r="F1219"/>
    </row>
    <row r="1220" spans="2:6" ht="12.75">
      <c r="B1220"/>
      <c r="C1220"/>
      <c r="D1220"/>
      <c r="E1220"/>
      <c r="F1220"/>
    </row>
    <row r="1221" spans="2:6" ht="12.75">
      <c r="B1221"/>
      <c r="C1221"/>
      <c r="D1221"/>
      <c r="E1221"/>
      <c r="F1221"/>
    </row>
    <row r="1222" spans="2:6" ht="12.75">
      <c r="B1222"/>
      <c r="C1222"/>
      <c r="D1222"/>
      <c r="E1222"/>
      <c r="F1222"/>
    </row>
    <row r="1223" spans="2:6" ht="12.75">
      <c r="B1223"/>
      <c r="C1223"/>
      <c r="D1223"/>
      <c r="E1223"/>
      <c r="F1223"/>
    </row>
    <row r="1224" spans="2:6" ht="12.75">
      <c r="B1224"/>
      <c r="C1224"/>
      <c r="D1224"/>
      <c r="E1224"/>
      <c r="F1224"/>
    </row>
    <row r="1225" spans="2:6" ht="12.75">
      <c r="B1225"/>
      <c r="C1225"/>
      <c r="D1225"/>
      <c r="E1225"/>
      <c r="F1225"/>
    </row>
    <row r="1226" spans="2:6" ht="12.75">
      <c r="B1226"/>
      <c r="C1226"/>
      <c r="D1226"/>
      <c r="E1226"/>
      <c r="F1226"/>
    </row>
    <row r="1227" spans="2:6" ht="12.75">
      <c r="B1227"/>
      <c r="C1227"/>
      <c r="D1227"/>
      <c r="E1227"/>
      <c r="F1227"/>
    </row>
    <row r="1228" spans="2:6" ht="12.75">
      <c r="B1228"/>
      <c r="C1228"/>
      <c r="D1228"/>
      <c r="E1228"/>
      <c r="F1228"/>
    </row>
    <row r="1229" spans="2:6" ht="12.75">
      <c r="B1229"/>
      <c r="C1229"/>
      <c r="D1229"/>
      <c r="E1229"/>
      <c r="F1229"/>
    </row>
    <row r="1230" spans="2:6" ht="12.75">
      <c r="B1230"/>
      <c r="C1230"/>
      <c r="D1230"/>
      <c r="E1230"/>
      <c r="F1230"/>
    </row>
    <row r="1231" spans="2:6" ht="12.75">
      <c r="B1231"/>
      <c r="C1231"/>
      <c r="D1231"/>
      <c r="E1231"/>
      <c r="F1231"/>
    </row>
    <row r="1232" spans="2:6" ht="12.75">
      <c r="B1232"/>
      <c r="C1232"/>
      <c r="D1232"/>
      <c r="E1232"/>
      <c r="F1232"/>
    </row>
    <row r="1233" spans="2:6" ht="12.75">
      <c r="B1233"/>
      <c r="C1233"/>
      <c r="D1233"/>
      <c r="E1233"/>
      <c r="F1233"/>
    </row>
    <row r="1234" spans="2:6" ht="12.75">
      <c r="B1234"/>
      <c r="C1234"/>
      <c r="D1234"/>
      <c r="E1234"/>
      <c r="F1234"/>
    </row>
    <row r="1235" spans="2:6" ht="12.75">
      <c r="B1235"/>
      <c r="C1235"/>
      <c r="D1235"/>
      <c r="E1235"/>
      <c r="F1235"/>
    </row>
    <row r="1236" spans="2:6" ht="12.75">
      <c r="B1236"/>
      <c r="C1236"/>
      <c r="D1236"/>
      <c r="E1236"/>
      <c r="F1236"/>
    </row>
    <row r="1237" spans="2:6" ht="12.75">
      <c r="B1237"/>
      <c r="C1237"/>
      <c r="D1237"/>
      <c r="E1237"/>
      <c r="F1237"/>
    </row>
    <row r="1238" spans="2:6" ht="12.75">
      <c r="B1238"/>
      <c r="C1238"/>
      <c r="D1238"/>
      <c r="E1238"/>
      <c r="F1238"/>
    </row>
    <row r="1239" spans="2:6" ht="12.75">
      <c r="B1239"/>
      <c r="C1239"/>
      <c r="D1239"/>
      <c r="E1239"/>
      <c r="F1239"/>
    </row>
    <row r="1240" spans="2:6" ht="12.75">
      <c r="B1240"/>
      <c r="C1240"/>
      <c r="D1240"/>
      <c r="E1240"/>
      <c r="F1240"/>
    </row>
    <row r="1241" spans="2:6" ht="12.75">
      <c r="B1241"/>
      <c r="C1241"/>
      <c r="D1241"/>
      <c r="E1241"/>
      <c r="F1241"/>
    </row>
    <row r="1242" spans="2:6" ht="12.75">
      <c r="B1242"/>
      <c r="C1242"/>
      <c r="D1242"/>
      <c r="E1242"/>
      <c r="F1242"/>
    </row>
    <row r="1243" spans="2:6" ht="12.75">
      <c r="B1243"/>
      <c r="C1243"/>
      <c r="D1243"/>
      <c r="E1243"/>
      <c r="F1243"/>
    </row>
    <row r="1244" spans="2:6" ht="12.75">
      <c r="B1244"/>
      <c r="C1244"/>
      <c r="D1244"/>
      <c r="E1244"/>
      <c r="F1244"/>
    </row>
    <row r="1245" spans="2:6" ht="12.75">
      <c r="B1245"/>
      <c r="C1245"/>
      <c r="D1245"/>
      <c r="E1245"/>
      <c r="F1245"/>
    </row>
    <row r="1246" spans="2:6" ht="12.75">
      <c r="B1246"/>
      <c r="C1246"/>
      <c r="D1246"/>
      <c r="E1246"/>
      <c r="F1246"/>
    </row>
    <row r="1247" spans="2:6" ht="12.75">
      <c r="B1247"/>
      <c r="C1247"/>
      <c r="D1247"/>
      <c r="E1247"/>
      <c r="F1247"/>
    </row>
    <row r="1248" spans="2:6" ht="12.75">
      <c r="B1248"/>
      <c r="C1248"/>
      <c r="D1248"/>
      <c r="E1248"/>
      <c r="F1248"/>
    </row>
    <row r="1249" spans="2:6" ht="12.75">
      <c r="B1249"/>
      <c r="C1249"/>
      <c r="D1249"/>
      <c r="E1249"/>
      <c r="F1249"/>
    </row>
    <row r="1250" spans="2:6" ht="12.75">
      <c r="B1250"/>
      <c r="C1250"/>
      <c r="D1250"/>
      <c r="E1250"/>
      <c r="F1250"/>
    </row>
    <row r="1251" spans="2:6" ht="12.75">
      <c r="B1251"/>
      <c r="C1251"/>
      <c r="D1251"/>
      <c r="E1251"/>
      <c r="F1251"/>
    </row>
    <row r="1252" spans="2:6" ht="12.75">
      <c r="B1252"/>
      <c r="C1252"/>
      <c r="D1252"/>
      <c r="E1252"/>
      <c r="F1252"/>
    </row>
    <row r="1253" spans="2:6" ht="12.75">
      <c r="B1253"/>
      <c r="C1253"/>
      <c r="D1253"/>
      <c r="E1253"/>
      <c r="F1253"/>
    </row>
    <row r="1254" spans="2:6" ht="12.75">
      <c r="B1254"/>
      <c r="C1254"/>
      <c r="D1254"/>
      <c r="E1254"/>
      <c r="F1254"/>
    </row>
    <row r="1255" spans="2:6" ht="12.75">
      <c r="B1255"/>
      <c r="C1255"/>
      <c r="D1255"/>
      <c r="E1255"/>
      <c r="F1255"/>
    </row>
    <row r="1256" spans="2:6" ht="12.75">
      <c r="B1256"/>
      <c r="C1256"/>
      <c r="D1256"/>
      <c r="E1256"/>
      <c r="F1256"/>
    </row>
    <row r="1257" spans="2:6" ht="12.75">
      <c r="B1257"/>
      <c r="C1257"/>
      <c r="D1257"/>
      <c r="E1257"/>
      <c r="F1257"/>
    </row>
    <row r="1258" spans="2:6" ht="12.75">
      <c r="B1258"/>
      <c r="C1258"/>
      <c r="D1258"/>
      <c r="E1258"/>
      <c r="F1258"/>
    </row>
    <row r="1259" spans="2:6" ht="12.75">
      <c r="B1259"/>
      <c r="C1259"/>
      <c r="D1259"/>
      <c r="E1259"/>
      <c r="F1259"/>
    </row>
    <row r="1260" spans="2:6" ht="12.75">
      <c r="B1260"/>
      <c r="C1260"/>
      <c r="D1260"/>
      <c r="E1260"/>
      <c r="F1260"/>
    </row>
    <row r="1261" spans="2:6" ht="12.75">
      <c r="B1261"/>
      <c r="C1261"/>
      <c r="D1261"/>
      <c r="E1261"/>
      <c r="F1261"/>
    </row>
    <row r="1262" spans="2:6" ht="12.75">
      <c r="B1262"/>
      <c r="C1262"/>
      <c r="D1262"/>
      <c r="E1262"/>
      <c r="F1262"/>
    </row>
    <row r="1263" spans="2:6" ht="12.75">
      <c r="B1263"/>
      <c r="C1263"/>
      <c r="D1263"/>
      <c r="E1263"/>
      <c r="F1263"/>
    </row>
    <row r="1264" spans="2:6" ht="12.75">
      <c r="B1264"/>
      <c r="C1264"/>
      <c r="D1264"/>
      <c r="E1264"/>
      <c r="F1264"/>
    </row>
    <row r="1265" spans="2:6" ht="12.75">
      <c r="B1265"/>
      <c r="C1265"/>
      <c r="D1265"/>
      <c r="E1265"/>
      <c r="F1265"/>
    </row>
    <row r="1266" spans="2:6" ht="12.75">
      <c r="B1266"/>
      <c r="C1266"/>
      <c r="D1266"/>
      <c r="E1266"/>
      <c r="F1266"/>
    </row>
    <row r="1267" spans="2:6" ht="12.75">
      <c r="B1267"/>
      <c r="C1267"/>
      <c r="D1267"/>
      <c r="E1267"/>
      <c r="F1267"/>
    </row>
    <row r="1268" spans="2:6" ht="12.75">
      <c r="B1268"/>
      <c r="C1268"/>
      <c r="D1268"/>
      <c r="E1268"/>
      <c r="F1268"/>
    </row>
    <row r="1269" spans="2:6" ht="12.75">
      <c r="B1269"/>
      <c r="C1269"/>
      <c r="D1269"/>
      <c r="E1269"/>
      <c r="F1269"/>
    </row>
    <row r="1270" spans="2:6" ht="12.75">
      <c r="B1270"/>
      <c r="C1270"/>
      <c r="D1270"/>
      <c r="E1270"/>
      <c r="F1270"/>
    </row>
    <row r="1271" spans="2:6" ht="12.75">
      <c r="B1271"/>
      <c r="C1271"/>
      <c r="D1271"/>
      <c r="E1271"/>
      <c r="F1271"/>
    </row>
    <row r="1272" spans="2:6" ht="12.75">
      <c r="B1272"/>
      <c r="C1272"/>
      <c r="D1272"/>
      <c r="E1272"/>
      <c r="F1272"/>
    </row>
    <row r="1273" spans="2:6" ht="12.75">
      <c r="B1273"/>
      <c r="C1273"/>
      <c r="D1273"/>
      <c r="E1273"/>
      <c r="F1273"/>
    </row>
    <row r="1274" spans="2:6" ht="12.75">
      <c r="B1274"/>
      <c r="C1274"/>
      <c r="D1274"/>
      <c r="E1274"/>
      <c r="F1274"/>
    </row>
    <row r="1275" spans="2:6" ht="12.75">
      <c r="B1275"/>
      <c r="C1275"/>
      <c r="D1275"/>
      <c r="E1275"/>
      <c r="F1275"/>
    </row>
    <row r="1276" spans="2:6" ht="12.75">
      <c r="B1276"/>
      <c r="C1276"/>
      <c r="D1276"/>
      <c r="E1276"/>
      <c r="F1276"/>
    </row>
    <row r="1277" spans="2:6" ht="12.75">
      <c r="B1277"/>
      <c r="C1277"/>
      <c r="D1277"/>
      <c r="E1277"/>
      <c r="F1277"/>
    </row>
    <row r="1278" spans="2:6" ht="12.75">
      <c r="B1278"/>
      <c r="C1278"/>
      <c r="D1278"/>
      <c r="E1278"/>
      <c r="F1278"/>
    </row>
    <row r="1279" spans="2:6" ht="12.75">
      <c r="B1279"/>
      <c r="C1279"/>
      <c r="D1279"/>
      <c r="E1279"/>
      <c r="F1279"/>
    </row>
    <row r="1280" spans="2:6" ht="12.75">
      <c r="B1280"/>
      <c r="C1280"/>
      <c r="D1280"/>
      <c r="E1280"/>
      <c r="F1280"/>
    </row>
    <row r="1281" spans="2:6" ht="12.75">
      <c r="B1281"/>
      <c r="C1281"/>
      <c r="D1281"/>
      <c r="E1281"/>
      <c r="F1281"/>
    </row>
    <row r="1282" spans="2:6" ht="12.75">
      <c r="B1282"/>
      <c r="C1282"/>
      <c r="D1282"/>
      <c r="E1282"/>
      <c r="F1282"/>
    </row>
    <row r="1283" spans="2:6" ht="12.75">
      <c r="B1283"/>
      <c r="C1283"/>
      <c r="D1283"/>
      <c r="E1283"/>
      <c r="F1283"/>
    </row>
    <row r="1284" spans="2:6" ht="12.75">
      <c r="B1284"/>
      <c r="C1284"/>
      <c r="D1284"/>
      <c r="E1284"/>
      <c r="F1284"/>
    </row>
    <row r="1285" spans="2:6" ht="12.75">
      <c r="B1285"/>
      <c r="C1285"/>
      <c r="D1285"/>
      <c r="E1285"/>
      <c r="F1285"/>
    </row>
    <row r="1286" spans="2:6" ht="12.75">
      <c r="B1286"/>
      <c r="C1286"/>
      <c r="D1286"/>
      <c r="E1286"/>
      <c r="F1286"/>
    </row>
    <row r="1287" spans="2:6" ht="12.75">
      <c r="B1287"/>
      <c r="C1287"/>
      <c r="D1287"/>
      <c r="E1287"/>
      <c r="F1287"/>
    </row>
    <row r="1288" spans="2:6" ht="12.75">
      <c r="B1288"/>
      <c r="C1288"/>
      <c r="D1288"/>
      <c r="E1288"/>
      <c r="F1288"/>
    </row>
    <row r="1289" spans="2:6" ht="12.75">
      <c r="B1289"/>
      <c r="C1289"/>
      <c r="D1289"/>
      <c r="E1289"/>
      <c r="F1289"/>
    </row>
    <row r="1290" spans="2:6" ht="12.75">
      <c r="B1290"/>
      <c r="C1290"/>
      <c r="D1290"/>
      <c r="E1290"/>
      <c r="F1290"/>
    </row>
    <row r="1291" spans="2:6" ht="12.75">
      <c r="B1291"/>
      <c r="C1291"/>
      <c r="D1291"/>
      <c r="E1291"/>
      <c r="F1291"/>
    </row>
    <row r="1292" spans="2:6" ht="12.75">
      <c r="B1292"/>
      <c r="C1292"/>
      <c r="D1292"/>
      <c r="E1292"/>
      <c r="F1292"/>
    </row>
    <row r="1293" spans="2:6" ht="12.75">
      <c r="B1293"/>
      <c r="C1293"/>
      <c r="D1293"/>
      <c r="E1293"/>
      <c r="F1293"/>
    </row>
    <row r="1294" spans="2:6" ht="12.75">
      <c r="B1294"/>
      <c r="C1294"/>
      <c r="D1294"/>
      <c r="E1294"/>
      <c r="F1294"/>
    </row>
    <row r="1295" spans="2:6" ht="12.75">
      <c r="B1295"/>
      <c r="C1295"/>
      <c r="D1295"/>
      <c r="E1295"/>
      <c r="F1295"/>
    </row>
    <row r="1296" spans="2:6" ht="12.75">
      <c r="B1296"/>
      <c r="C1296"/>
      <c r="D1296"/>
      <c r="E1296"/>
      <c r="F1296"/>
    </row>
    <row r="1297" spans="2:6" ht="12.75">
      <c r="B1297"/>
      <c r="C1297"/>
      <c r="D1297"/>
      <c r="E1297"/>
      <c r="F1297"/>
    </row>
    <row r="1298" spans="2:6" ht="12.75">
      <c r="B1298"/>
      <c r="C1298"/>
      <c r="D1298"/>
      <c r="E1298"/>
      <c r="F1298"/>
    </row>
    <row r="1299" spans="2:6" ht="12.75">
      <c r="B1299"/>
      <c r="C1299"/>
      <c r="D1299"/>
      <c r="E1299"/>
      <c r="F1299"/>
    </row>
    <row r="1300" spans="2:6" ht="12.75">
      <c r="B1300"/>
      <c r="C1300"/>
      <c r="D1300"/>
      <c r="E1300"/>
      <c r="F1300"/>
    </row>
    <row r="1301" spans="2:6" ht="12.75">
      <c r="B1301"/>
      <c r="C1301"/>
      <c r="D1301"/>
      <c r="E1301"/>
      <c r="F1301"/>
    </row>
    <row r="1302" spans="2:6" ht="12.75">
      <c r="B1302"/>
      <c r="C1302"/>
      <c r="D1302"/>
      <c r="E1302"/>
      <c r="F1302"/>
    </row>
    <row r="1303" spans="2:6" ht="12.75">
      <c r="B1303"/>
      <c r="C1303"/>
      <c r="D1303"/>
      <c r="E1303"/>
      <c r="F1303"/>
    </row>
    <row r="1304" spans="2:6" ht="12.75">
      <c r="B1304"/>
      <c r="C1304"/>
      <c r="D1304"/>
      <c r="E1304"/>
      <c r="F1304"/>
    </row>
    <row r="1305" spans="2:6" ht="12.75">
      <c r="B1305"/>
      <c r="C1305"/>
      <c r="D1305"/>
      <c r="E1305"/>
      <c r="F1305"/>
    </row>
    <row r="1306" spans="2:6" ht="12.75">
      <c r="B1306"/>
      <c r="C1306"/>
      <c r="D1306"/>
      <c r="E1306"/>
      <c r="F1306"/>
    </row>
    <row r="1307" spans="2:6" ht="12.75">
      <c r="B1307"/>
      <c r="C1307"/>
      <c r="D1307"/>
      <c r="E1307"/>
      <c r="F1307"/>
    </row>
    <row r="1308" spans="2:6" ht="12.75">
      <c r="B1308"/>
      <c r="C1308"/>
      <c r="D1308"/>
      <c r="E1308"/>
      <c r="F1308"/>
    </row>
    <row r="1309" spans="2:6" ht="12.75">
      <c r="B1309"/>
      <c r="C1309"/>
      <c r="D1309"/>
      <c r="E1309"/>
      <c r="F1309"/>
    </row>
    <row r="1310" spans="2:6" ht="12.75">
      <c r="B1310"/>
      <c r="C1310"/>
      <c r="D1310"/>
      <c r="E1310"/>
      <c r="F1310"/>
    </row>
    <row r="1311" spans="2:6" ht="12.75">
      <c r="B1311"/>
      <c r="C1311"/>
      <c r="D1311"/>
      <c r="E1311"/>
      <c r="F1311"/>
    </row>
    <row r="1312" spans="2:6" ht="12.75">
      <c r="B1312"/>
      <c r="C1312"/>
      <c r="D1312"/>
      <c r="E1312"/>
      <c r="F1312"/>
    </row>
    <row r="1313" spans="2:6" ht="12.75">
      <c r="B1313"/>
      <c r="C1313"/>
      <c r="D1313"/>
      <c r="E1313"/>
      <c r="F1313"/>
    </row>
    <row r="1314" spans="2:6" ht="12.75">
      <c r="B1314"/>
      <c r="C1314"/>
      <c r="D1314"/>
      <c r="E1314"/>
      <c r="F1314"/>
    </row>
    <row r="1315" spans="2:6" ht="12.75">
      <c r="B1315"/>
      <c r="C1315"/>
      <c r="D1315"/>
      <c r="E1315"/>
      <c r="F1315"/>
    </row>
    <row r="1316" spans="2:6" ht="12.75">
      <c r="B1316"/>
      <c r="C1316"/>
      <c r="D1316"/>
      <c r="E1316"/>
      <c r="F1316"/>
    </row>
    <row r="1317" spans="2:6" ht="12.75">
      <c r="B1317"/>
      <c r="C1317"/>
      <c r="D1317"/>
      <c r="E1317"/>
      <c r="F1317"/>
    </row>
    <row r="1318" spans="2:6" ht="12.75">
      <c r="B1318"/>
      <c r="C1318"/>
      <c r="D1318"/>
      <c r="E1318"/>
      <c r="F1318"/>
    </row>
    <row r="1319" spans="2:6" ht="12.75">
      <c r="B1319"/>
      <c r="C1319"/>
      <c r="D1319"/>
      <c r="E1319"/>
      <c r="F1319"/>
    </row>
    <row r="1320" spans="2:6" ht="12.75">
      <c r="B1320"/>
      <c r="C1320"/>
      <c r="D1320"/>
      <c r="E1320"/>
      <c r="F1320"/>
    </row>
    <row r="1321" spans="2:6" ht="12.75">
      <c r="B1321"/>
      <c r="C1321"/>
      <c r="D1321"/>
      <c r="E1321"/>
      <c r="F1321"/>
    </row>
    <row r="1322" spans="2:6" ht="12.75">
      <c r="B1322"/>
      <c r="C1322"/>
      <c r="D1322"/>
      <c r="E1322"/>
      <c r="F1322"/>
    </row>
    <row r="1323" spans="2:6" ht="12.75">
      <c r="B1323"/>
      <c r="C1323"/>
      <c r="D1323"/>
      <c r="E1323"/>
      <c r="F1323"/>
    </row>
    <row r="1324" spans="2:6" ht="12.75">
      <c r="B1324"/>
      <c r="C1324"/>
      <c r="D1324"/>
      <c r="E1324"/>
      <c r="F1324"/>
    </row>
    <row r="1325" spans="2:6" ht="12.75">
      <c r="B1325"/>
      <c r="C1325"/>
      <c r="D1325"/>
      <c r="E1325"/>
      <c r="F1325"/>
    </row>
    <row r="1326" spans="2:6" ht="12.75">
      <c r="B1326"/>
      <c r="C1326"/>
      <c r="D1326"/>
      <c r="E1326"/>
      <c r="F1326"/>
    </row>
    <row r="1327" spans="2:6" ht="12.75">
      <c r="B1327"/>
      <c r="C1327"/>
      <c r="D1327"/>
      <c r="E1327"/>
      <c r="F1327"/>
    </row>
    <row r="1328" spans="2:6" ht="12.75">
      <c r="B1328"/>
      <c r="C1328"/>
      <c r="D1328"/>
      <c r="E1328"/>
      <c r="F1328"/>
    </row>
    <row r="1329" spans="2:6" ht="12.75">
      <c r="B1329"/>
      <c r="C1329"/>
      <c r="D1329"/>
      <c r="E1329"/>
      <c r="F1329"/>
    </row>
    <row r="1330" spans="2:6" ht="12.75">
      <c r="B1330"/>
      <c r="C1330"/>
      <c r="D1330"/>
      <c r="E1330"/>
      <c r="F1330"/>
    </row>
    <row r="1331" spans="2:6" ht="12.75">
      <c r="B1331"/>
      <c r="C1331"/>
      <c r="D1331"/>
      <c r="E1331"/>
      <c r="F1331"/>
    </row>
    <row r="1332" spans="2:6" ht="12.75">
      <c r="B1332"/>
      <c r="C1332"/>
      <c r="D1332"/>
      <c r="E1332"/>
      <c r="F1332"/>
    </row>
    <row r="1333" spans="2:6" ht="12.75">
      <c r="B1333"/>
      <c r="C1333"/>
      <c r="D1333"/>
      <c r="E1333"/>
      <c r="F1333"/>
    </row>
    <row r="1334" spans="2:6" ht="12.75">
      <c r="B1334"/>
      <c r="C1334"/>
      <c r="D1334"/>
      <c r="E1334"/>
      <c r="F1334"/>
    </row>
    <row r="1335" spans="2:6" ht="12.75">
      <c r="B1335"/>
      <c r="C1335"/>
      <c r="D1335"/>
      <c r="E1335"/>
      <c r="F1335"/>
    </row>
    <row r="1336" spans="2:6" ht="12.75">
      <c r="B1336"/>
      <c r="C1336"/>
      <c r="D1336"/>
      <c r="E1336"/>
      <c r="F1336"/>
    </row>
    <row r="1337" spans="2:6" ht="12.75">
      <c r="B1337"/>
      <c r="C1337"/>
      <c r="D1337"/>
      <c r="E1337"/>
      <c r="F1337"/>
    </row>
    <row r="1338" spans="2:6" ht="12.75">
      <c r="B1338"/>
      <c r="C1338"/>
      <c r="D1338"/>
      <c r="E1338"/>
      <c r="F1338"/>
    </row>
    <row r="1339" spans="2:6" ht="12.75">
      <c r="B1339"/>
      <c r="C1339"/>
      <c r="D1339"/>
      <c r="E1339"/>
      <c r="F1339"/>
    </row>
    <row r="1340" spans="2:6" ht="12.75">
      <c r="B1340"/>
      <c r="C1340"/>
      <c r="D1340"/>
      <c r="E1340"/>
      <c r="F1340"/>
    </row>
    <row r="1341" spans="2:6" ht="12.75">
      <c r="B1341"/>
      <c r="C1341"/>
      <c r="D1341"/>
      <c r="E1341"/>
      <c r="F1341"/>
    </row>
    <row r="1342" spans="2:6" ht="12.75">
      <c r="B1342"/>
      <c r="C1342"/>
      <c r="D1342"/>
      <c r="E1342"/>
      <c r="F1342"/>
    </row>
    <row r="1343" spans="2:6" ht="12.75">
      <c r="B1343"/>
      <c r="C1343"/>
      <c r="D1343"/>
      <c r="E1343"/>
      <c r="F1343"/>
    </row>
    <row r="1344" spans="2:6" ht="12.75">
      <c r="B1344"/>
      <c r="C1344"/>
      <c r="D1344"/>
      <c r="E1344"/>
      <c r="F1344"/>
    </row>
    <row r="1345" spans="2:6" ht="12.75">
      <c r="B1345"/>
      <c r="C1345"/>
      <c r="D1345"/>
      <c r="E1345"/>
      <c r="F1345"/>
    </row>
    <row r="1346" spans="2:6" ht="12.75">
      <c r="B1346"/>
      <c r="C1346"/>
      <c r="D1346"/>
      <c r="E1346"/>
      <c r="F1346"/>
    </row>
    <row r="1347" spans="2:6" ht="12.75">
      <c r="B1347"/>
      <c r="C1347"/>
      <c r="D1347"/>
      <c r="E1347"/>
      <c r="F1347"/>
    </row>
    <row r="1348" spans="2:6" ht="12.75">
      <c r="B1348"/>
      <c r="C1348"/>
      <c r="D1348"/>
      <c r="E1348"/>
      <c r="F1348"/>
    </row>
    <row r="1349" spans="2:6" ht="12.75">
      <c r="B1349"/>
      <c r="C1349"/>
      <c r="D1349"/>
      <c r="E1349"/>
      <c r="F1349"/>
    </row>
    <row r="1350" spans="2:6" ht="12.75">
      <c r="B1350"/>
      <c r="C1350"/>
      <c r="D1350"/>
      <c r="E1350"/>
      <c r="F1350"/>
    </row>
    <row r="1351" spans="2:6" ht="12.75">
      <c r="B1351"/>
      <c r="C1351"/>
      <c r="D1351"/>
      <c r="E1351"/>
      <c r="F1351"/>
    </row>
    <row r="1352" spans="2:6" ht="12.75">
      <c r="B1352"/>
      <c r="C1352"/>
      <c r="D1352"/>
      <c r="E1352"/>
      <c r="F1352"/>
    </row>
    <row r="1353" spans="2:6" ht="12.75">
      <c r="B1353"/>
      <c r="C1353"/>
      <c r="D1353"/>
      <c r="E1353"/>
      <c r="F1353"/>
    </row>
    <row r="1354" spans="2:6" ht="12.75">
      <c r="B1354"/>
      <c r="C1354"/>
      <c r="D1354"/>
      <c r="E1354"/>
      <c r="F1354"/>
    </row>
    <row r="1355" spans="2:6" ht="12.75">
      <c r="B1355"/>
      <c r="C1355"/>
      <c r="D1355"/>
      <c r="E1355"/>
      <c r="F1355"/>
    </row>
    <row r="1356" spans="2:6" ht="12.75">
      <c r="B1356"/>
      <c r="C1356"/>
      <c r="D1356"/>
      <c r="E1356"/>
      <c r="F1356"/>
    </row>
    <row r="1357" spans="2:6" ht="12.75">
      <c r="B1357"/>
      <c r="C1357"/>
      <c r="D1357"/>
      <c r="E1357"/>
      <c r="F1357"/>
    </row>
    <row r="1358" spans="2:6" ht="12.75">
      <c r="B1358"/>
      <c r="C1358"/>
      <c r="D1358"/>
      <c r="E1358"/>
      <c r="F1358"/>
    </row>
    <row r="1359" spans="2:6" ht="12.75">
      <c r="B1359"/>
      <c r="C1359"/>
      <c r="D1359"/>
      <c r="E1359"/>
      <c r="F1359"/>
    </row>
    <row r="1360" spans="2:6" ht="12.75">
      <c r="B1360"/>
      <c r="C1360"/>
      <c r="D1360"/>
      <c r="E1360"/>
      <c r="F1360"/>
    </row>
    <row r="1361" spans="2:6" ht="12.75">
      <c r="B1361"/>
      <c r="C1361"/>
      <c r="D1361"/>
      <c r="E1361"/>
      <c r="F1361"/>
    </row>
    <row r="1362" spans="2:6" ht="12.75">
      <c r="B1362"/>
      <c r="C1362"/>
      <c r="D1362"/>
      <c r="E1362"/>
      <c r="F1362"/>
    </row>
    <row r="1363" spans="2:6" ht="12.75">
      <c r="B1363"/>
      <c r="C1363"/>
      <c r="D1363"/>
      <c r="E1363"/>
      <c r="F1363"/>
    </row>
    <row r="1364" spans="2:6" ht="12.75">
      <c r="B1364"/>
      <c r="C1364"/>
      <c r="D1364"/>
      <c r="E1364"/>
      <c r="F1364"/>
    </row>
    <row r="1365" spans="2:6" ht="12.75">
      <c r="B1365"/>
      <c r="C1365"/>
      <c r="D1365"/>
      <c r="E1365"/>
      <c r="F1365"/>
    </row>
    <row r="1366" spans="2:6" ht="12.75">
      <c r="B1366"/>
      <c r="C1366"/>
      <c r="D1366"/>
      <c r="E1366"/>
      <c r="F1366"/>
    </row>
    <row r="1367" spans="2:6" ht="12.75">
      <c r="B1367"/>
      <c r="C1367"/>
      <c r="D1367"/>
      <c r="E1367"/>
      <c r="F1367"/>
    </row>
    <row r="1368" spans="2:6" ht="12.75">
      <c r="B1368"/>
      <c r="C1368"/>
      <c r="D1368"/>
      <c r="E1368"/>
      <c r="F1368"/>
    </row>
    <row r="1369" spans="2:6" ht="12.75">
      <c r="B1369"/>
      <c r="C1369"/>
      <c r="D1369"/>
      <c r="E1369"/>
      <c r="F1369"/>
    </row>
    <row r="1370" spans="2:6" ht="12.75">
      <c r="B1370"/>
      <c r="C1370"/>
      <c r="D1370"/>
      <c r="E1370"/>
      <c r="F1370"/>
    </row>
    <row r="1371" spans="2:6" ht="12.75">
      <c r="B1371"/>
      <c r="C1371"/>
      <c r="D1371"/>
      <c r="E1371"/>
      <c r="F1371"/>
    </row>
    <row r="1372" spans="2:6" ht="12.75">
      <c r="B1372"/>
      <c r="C1372"/>
      <c r="D1372"/>
      <c r="E1372"/>
      <c r="F1372"/>
    </row>
    <row r="1373" spans="2:6" ht="12.75">
      <c r="B1373"/>
      <c r="C1373"/>
      <c r="D1373"/>
      <c r="E1373"/>
      <c r="F1373"/>
    </row>
    <row r="1374" spans="2:6" ht="12.75">
      <c r="B1374"/>
      <c r="C1374"/>
      <c r="D1374"/>
      <c r="E1374"/>
      <c r="F1374"/>
    </row>
    <row r="1375" spans="2:6" ht="12.75">
      <c r="B1375"/>
      <c r="C1375"/>
      <c r="D1375"/>
      <c r="E1375"/>
      <c r="F1375"/>
    </row>
    <row r="1376" spans="2:6" ht="12.75">
      <c r="B1376"/>
      <c r="C1376"/>
      <c r="D1376"/>
      <c r="E1376"/>
      <c r="F1376"/>
    </row>
    <row r="1377" spans="2:6" ht="12.75">
      <c r="B1377"/>
      <c r="C1377"/>
      <c r="D1377"/>
      <c r="E1377"/>
      <c r="F1377"/>
    </row>
    <row r="1378" spans="2:6" ht="12.75">
      <c r="B1378"/>
      <c r="C1378"/>
      <c r="D1378"/>
      <c r="E1378"/>
      <c r="F1378"/>
    </row>
    <row r="1379" spans="2:6" ht="12.75">
      <c r="B1379"/>
      <c r="C1379"/>
      <c r="D1379"/>
      <c r="E1379"/>
      <c r="F1379"/>
    </row>
    <row r="1380" spans="2:6" ht="12.75">
      <c r="B1380"/>
      <c r="C1380"/>
      <c r="D1380"/>
      <c r="E1380"/>
      <c r="F1380"/>
    </row>
    <row r="1381" spans="2:6" ht="12.75">
      <c r="B1381"/>
      <c r="C1381"/>
      <c r="D1381"/>
      <c r="E1381"/>
      <c r="F1381"/>
    </row>
    <row r="1382" spans="2:6" ht="12.75">
      <c r="B1382"/>
      <c r="C1382"/>
      <c r="D1382"/>
      <c r="E1382"/>
      <c r="F1382"/>
    </row>
    <row r="1383" spans="2:6" ht="12.75">
      <c r="B1383"/>
      <c r="C1383"/>
      <c r="D1383"/>
      <c r="E1383"/>
      <c r="F1383"/>
    </row>
    <row r="1384" spans="2:6" ht="12.75">
      <c r="B1384"/>
      <c r="C1384"/>
      <c r="D1384"/>
      <c r="E1384"/>
      <c r="F1384"/>
    </row>
    <row r="1385" spans="2:6" ht="12.75">
      <c r="B1385"/>
      <c r="C1385"/>
      <c r="D1385"/>
      <c r="E1385"/>
      <c r="F1385"/>
    </row>
    <row r="1386" spans="2:6" ht="12.75">
      <c r="B1386"/>
      <c r="C1386"/>
      <c r="D1386"/>
      <c r="E1386"/>
      <c r="F1386"/>
    </row>
    <row r="1387" spans="2:6" ht="12.75">
      <c r="B1387"/>
      <c r="C1387"/>
      <c r="D1387"/>
      <c r="E1387"/>
      <c r="F1387"/>
    </row>
    <row r="1388" spans="2:6" ht="12.75">
      <c r="B1388"/>
      <c r="C1388"/>
      <c r="D1388"/>
      <c r="E1388"/>
      <c r="F1388"/>
    </row>
    <row r="1389" spans="2:6" ht="12.75">
      <c r="B1389"/>
      <c r="C1389"/>
      <c r="D1389"/>
      <c r="E1389"/>
      <c r="F1389"/>
    </row>
    <row r="1390" spans="2:6" ht="12.75">
      <c r="B1390"/>
      <c r="C1390"/>
      <c r="D1390"/>
      <c r="E1390"/>
      <c r="F1390"/>
    </row>
    <row r="1391" spans="2:6" ht="12.75">
      <c r="B1391"/>
      <c r="C1391"/>
      <c r="D1391"/>
      <c r="E1391"/>
      <c r="F1391"/>
    </row>
    <row r="1392" spans="2:6" ht="12.75">
      <c r="B1392"/>
      <c r="C1392"/>
      <c r="D1392"/>
      <c r="E1392"/>
      <c r="F1392"/>
    </row>
    <row r="1393" spans="2:6" ht="12.75">
      <c r="B1393"/>
      <c r="C1393"/>
      <c r="D1393"/>
      <c r="E1393"/>
      <c r="F1393"/>
    </row>
    <row r="1394" spans="2:6" ht="12.75">
      <c r="B1394"/>
      <c r="C1394"/>
      <c r="D1394"/>
      <c r="E1394"/>
      <c r="F1394"/>
    </row>
    <row r="1395" spans="2:6" ht="12.75">
      <c r="B1395"/>
      <c r="C1395"/>
      <c r="D1395"/>
      <c r="E1395"/>
      <c r="F1395"/>
    </row>
    <row r="1396" spans="2:6" ht="12.75">
      <c r="B1396"/>
      <c r="C1396"/>
      <c r="D1396"/>
      <c r="E1396"/>
      <c r="F1396"/>
    </row>
    <row r="1397" spans="2:6" ht="12.75">
      <c r="B1397"/>
      <c r="C1397"/>
      <c r="D1397"/>
      <c r="E1397"/>
      <c r="F1397"/>
    </row>
    <row r="1398" spans="2:6" ht="12.75">
      <c r="B1398"/>
      <c r="C1398"/>
      <c r="D1398"/>
      <c r="E1398"/>
      <c r="F1398"/>
    </row>
    <row r="1399" spans="2:6" ht="12.75">
      <c r="B1399"/>
      <c r="C1399"/>
      <c r="D1399"/>
      <c r="E1399"/>
      <c r="F1399"/>
    </row>
    <row r="1400" spans="2:6" ht="12.75">
      <c r="B1400"/>
      <c r="C1400"/>
      <c r="D1400"/>
      <c r="E1400"/>
      <c r="F1400"/>
    </row>
    <row r="1401" spans="2:6" ht="12.75">
      <c r="B1401"/>
      <c r="C1401"/>
      <c r="D1401"/>
      <c r="E1401"/>
      <c r="F1401"/>
    </row>
    <row r="1402" spans="2:6" ht="12.75">
      <c r="B1402"/>
      <c r="C1402"/>
      <c r="D1402"/>
      <c r="E1402"/>
      <c r="F1402"/>
    </row>
    <row r="1403" spans="2:6" ht="12.75">
      <c r="B1403"/>
      <c r="C1403"/>
      <c r="D1403"/>
      <c r="E1403"/>
      <c r="F1403"/>
    </row>
    <row r="1404" spans="2:6" ht="12.75">
      <c r="B1404"/>
      <c r="C1404"/>
      <c r="D1404"/>
      <c r="E1404"/>
      <c r="F1404"/>
    </row>
    <row r="1405" spans="2:6" ht="12.75">
      <c r="B1405"/>
      <c r="C1405"/>
      <c r="D1405"/>
      <c r="E1405"/>
      <c r="F1405"/>
    </row>
    <row r="1406" spans="2:6" ht="12.75">
      <c r="B1406"/>
      <c r="C1406"/>
      <c r="D1406"/>
      <c r="E1406"/>
      <c r="F1406"/>
    </row>
    <row r="1407" spans="2:6" ht="12.75">
      <c r="B1407"/>
      <c r="C1407"/>
      <c r="D1407"/>
      <c r="E1407"/>
      <c r="F1407"/>
    </row>
    <row r="1408" spans="2:6" ht="12.75">
      <c r="B1408"/>
      <c r="C1408"/>
      <c r="D1408"/>
      <c r="E1408"/>
      <c r="F1408"/>
    </row>
    <row r="1409" spans="2:6" ht="12.75">
      <c r="B1409"/>
      <c r="C1409"/>
      <c r="D1409"/>
      <c r="E1409"/>
      <c r="F1409"/>
    </row>
    <row r="1410" spans="2:6" ht="12.75">
      <c r="B1410"/>
      <c r="C1410"/>
      <c r="D1410"/>
      <c r="E1410"/>
      <c r="F1410"/>
    </row>
    <row r="1411" spans="2:6" ht="12.75">
      <c r="B1411"/>
      <c r="C1411"/>
      <c r="D1411"/>
      <c r="E1411"/>
      <c r="F1411"/>
    </row>
    <row r="1412" spans="2:6" ht="12.75">
      <c r="B1412"/>
      <c r="C1412"/>
      <c r="D1412"/>
      <c r="E1412"/>
      <c r="F1412"/>
    </row>
    <row r="1413" spans="2:6" ht="12.75">
      <c r="B1413"/>
      <c r="C1413"/>
      <c r="D1413"/>
      <c r="E1413"/>
      <c r="F1413"/>
    </row>
    <row r="1414" spans="2:6" ht="12.75">
      <c r="B1414"/>
      <c r="C1414"/>
      <c r="D1414"/>
      <c r="E1414"/>
      <c r="F1414"/>
    </row>
    <row r="1415" spans="2:6" ht="12.75">
      <c r="B1415"/>
      <c r="C1415"/>
      <c r="D1415"/>
      <c r="E1415"/>
      <c r="F1415"/>
    </row>
    <row r="1416" spans="2:6" ht="12.75">
      <c r="B1416"/>
      <c r="C1416"/>
      <c r="D1416"/>
      <c r="E1416"/>
      <c r="F1416"/>
    </row>
    <row r="1417" spans="2:6" ht="12.75">
      <c r="B1417"/>
      <c r="C1417"/>
      <c r="D1417"/>
      <c r="E1417"/>
      <c r="F1417"/>
    </row>
    <row r="1418" spans="2:6" ht="12.75">
      <c r="B1418"/>
      <c r="C1418"/>
      <c r="D1418"/>
      <c r="E1418"/>
      <c r="F1418"/>
    </row>
    <row r="1419" spans="2:6" ht="12.75">
      <c r="B1419"/>
      <c r="C1419"/>
      <c r="D1419"/>
      <c r="E1419"/>
      <c r="F1419"/>
    </row>
    <row r="1420" spans="2:6" ht="12.75">
      <c r="B1420"/>
      <c r="C1420"/>
      <c r="D1420"/>
      <c r="E1420"/>
      <c r="F1420"/>
    </row>
    <row r="1421" spans="2:6" ht="12.75">
      <c r="B1421"/>
      <c r="C1421"/>
      <c r="D1421"/>
      <c r="E1421"/>
      <c r="F1421"/>
    </row>
    <row r="1422" spans="2:6" ht="12.75">
      <c r="B1422"/>
      <c r="C1422"/>
      <c r="D1422"/>
      <c r="E1422"/>
      <c r="F1422"/>
    </row>
    <row r="1423" spans="2:6" ht="12.75">
      <c r="B1423"/>
      <c r="C1423"/>
      <c r="D1423"/>
      <c r="E1423"/>
      <c r="F1423"/>
    </row>
    <row r="1424" spans="2:6" ht="12.75">
      <c r="B1424"/>
      <c r="C1424"/>
      <c r="D1424"/>
      <c r="E1424"/>
      <c r="F1424"/>
    </row>
    <row r="1425" spans="2:6" ht="12.75">
      <c r="B1425"/>
      <c r="C1425"/>
      <c r="D1425"/>
      <c r="E1425"/>
      <c r="F1425"/>
    </row>
    <row r="1426" spans="2:6" ht="12.75">
      <c r="B1426"/>
      <c r="C1426"/>
      <c r="D1426"/>
      <c r="E1426"/>
      <c r="F1426"/>
    </row>
    <row r="1427" spans="2:6" ht="12.75">
      <c r="B1427"/>
      <c r="C1427"/>
      <c r="D1427"/>
      <c r="E1427"/>
      <c r="F1427"/>
    </row>
    <row r="1428" spans="2:6" ht="12.75">
      <c r="B1428"/>
      <c r="C1428"/>
      <c r="D1428"/>
      <c r="E1428"/>
      <c r="F1428"/>
    </row>
    <row r="1429" spans="2:6" ht="12.75">
      <c r="B1429"/>
      <c r="C1429"/>
      <c r="D1429"/>
      <c r="E1429"/>
      <c r="F1429"/>
    </row>
    <row r="1430" spans="2:6" ht="12.75">
      <c r="B1430"/>
      <c r="C1430"/>
      <c r="D1430"/>
      <c r="E1430"/>
      <c r="F1430"/>
    </row>
    <row r="1431" spans="2:6" ht="12.75">
      <c r="B1431"/>
      <c r="C1431"/>
      <c r="D1431"/>
      <c r="E1431"/>
      <c r="F1431"/>
    </row>
    <row r="1432" spans="2:6" ht="12.75">
      <c r="B1432"/>
      <c r="C1432"/>
      <c r="D1432"/>
      <c r="E1432"/>
      <c r="F1432"/>
    </row>
    <row r="1433" spans="2:6" ht="12.75">
      <c r="B1433"/>
      <c r="C1433"/>
      <c r="D1433"/>
      <c r="E1433"/>
      <c r="F1433"/>
    </row>
    <row r="1434" spans="2:6" ht="12.75">
      <c r="B1434"/>
      <c r="C1434"/>
      <c r="D1434"/>
      <c r="E1434"/>
      <c r="F1434"/>
    </row>
    <row r="1435" spans="2:6" ht="12.75">
      <c r="B1435"/>
      <c r="C1435"/>
      <c r="D1435"/>
      <c r="E1435"/>
      <c r="F1435"/>
    </row>
    <row r="1436" spans="2:6" ht="12.75">
      <c r="B1436"/>
      <c r="C1436"/>
      <c r="D1436"/>
      <c r="E1436"/>
      <c r="F1436"/>
    </row>
    <row r="1437" spans="2:6" ht="12.75">
      <c r="B1437"/>
      <c r="C1437"/>
      <c r="D1437"/>
      <c r="E1437"/>
      <c r="F1437"/>
    </row>
    <row r="1438" spans="2:6" ht="12.75">
      <c r="B1438"/>
      <c r="C1438"/>
      <c r="D1438"/>
      <c r="E1438"/>
      <c r="F1438"/>
    </row>
    <row r="1439" spans="2:6" ht="12.75">
      <c r="B1439"/>
      <c r="C1439"/>
      <c r="D1439"/>
      <c r="E1439"/>
      <c r="F1439"/>
    </row>
    <row r="1440" spans="2:6" ht="12.75">
      <c r="B1440"/>
      <c r="C1440"/>
      <c r="D1440"/>
      <c r="E1440"/>
      <c r="F1440"/>
    </row>
    <row r="1441" spans="2:6" ht="12.75">
      <c r="B1441"/>
      <c r="C1441"/>
      <c r="D1441"/>
      <c r="E1441"/>
      <c r="F1441"/>
    </row>
    <row r="1442" spans="2:6" ht="12.75">
      <c r="B1442"/>
      <c r="C1442"/>
      <c r="D1442"/>
      <c r="E1442"/>
      <c r="F1442"/>
    </row>
    <row r="1443" spans="2:6" ht="12.75">
      <c r="B1443"/>
      <c r="C1443"/>
      <c r="D1443"/>
      <c r="E1443"/>
      <c r="F1443"/>
    </row>
    <row r="1444" spans="2:6" ht="12.75">
      <c r="B1444"/>
      <c r="C1444"/>
      <c r="D1444"/>
      <c r="E1444"/>
      <c r="F1444"/>
    </row>
    <row r="1445" spans="2:6" ht="12.75">
      <c r="B1445"/>
      <c r="C1445"/>
      <c r="D1445"/>
      <c r="E1445"/>
      <c r="F1445"/>
    </row>
    <row r="1446" spans="2:6" ht="12.75">
      <c r="B1446"/>
      <c r="C1446"/>
      <c r="D1446"/>
      <c r="E1446"/>
      <c r="F1446"/>
    </row>
    <row r="1447" spans="2:6" ht="12.75">
      <c r="B1447"/>
      <c r="C1447"/>
      <c r="D1447"/>
      <c r="E1447"/>
      <c r="F1447"/>
    </row>
    <row r="1448" spans="2:6" ht="12.75">
      <c r="B1448"/>
      <c r="C1448"/>
      <c r="D1448"/>
      <c r="E1448"/>
      <c r="F1448"/>
    </row>
    <row r="1449" spans="2:6" ht="12.75">
      <c r="B1449"/>
      <c r="C1449"/>
      <c r="D1449"/>
      <c r="E1449"/>
      <c r="F1449"/>
    </row>
    <row r="1450" spans="2:6" ht="12.75">
      <c r="B1450"/>
      <c r="C1450"/>
      <c r="D1450"/>
      <c r="E1450"/>
      <c r="F1450"/>
    </row>
    <row r="1451" spans="2:6" ht="12.75">
      <c r="B1451"/>
      <c r="C1451"/>
      <c r="D1451"/>
      <c r="E1451"/>
      <c r="F1451"/>
    </row>
    <row r="1452" spans="2:6" ht="12.75">
      <c r="B1452"/>
      <c r="C1452"/>
      <c r="D1452"/>
      <c r="E1452"/>
      <c r="F1452"/>
    </row>
    <row r="1453" spans="2:6" ht="12.75">
      <c r="B1453"/>
      <c r="C1453"/>
      <c r="D1453"/>
      <c r="E1453"/>
      <c r="F1453"/>
    </row>
    <row r="1454" spans="2:6" ht="12.75">
      <c r="B1454"/>
      <c r="C1454"/>
      <c r="D1454"/>
      <c r="E1454"/>
      <c r="F1454"/>
    </row>
    <row r="1455" spans="2:6" ht="12.75">
      <c r="B1455"/>
      <c r="C1455"/>
      <c r="D1455"/>
      <c r="E1455"/>
      <c r="F1455"/>
    </row>
    <row r="1456" spans="2:6" ht="12.75">
      <c r="B1456"/>
      <c r="C1456"/>
      <c r="D1456"/>
      <c r="E1456"/>
      <c r="F1456"/>
    </row>
    <row r="1457" spans="2:6" ht="12.75">
      <c r="B1457"/>
      <c r="C1457"/>
      <c r="D1457"/>
      <c r="E1457"/>
      <c r="F1457"/>
    </row>
    <row r="1458" spans="2:6" ht="12.75">
      <c r="B1458"/>
      <c r="C1458"/>
      <c r="D1458"/>
      <c r="E1458"/>
      <c r="F1458"/>
    </row>
    <row r="1459" spans="2:6" ht="12.75">
      <c r="B1459"/>
      <c r="C1459"/>
      <c r="D1459"/>
      <c r="E1459"/>
      <c r="F1459"/>
    </row>
    <row r="1460" spans="2:6" ht="12.75">
      <c r="B1460"/>
      <c r="C1460"/>
      <c r="D1460"/>
      <c r="E1460"/>
      <c r="F1460"/>
    </row>
    <row r="1461" spans="2:6" ht="12.75">
      <c r="B1461"/>
      <c r="C1461"/>
      <c r="D1461"/>
      <c r="E1461"/>
      <c r="F1461"/>
    </row>
    <row r="1462" spans="2:6" ht="12.75">
      <c r="B1462"/>
      <c r="C1462"/>
      <c r="D1462"/>
      <c r="E1462"/>
      <c r="F1462"/>
    </row>
    <row r="1463" spans="2:6" ht="12.75">
      <c r="B1463"/>
      <c r="C1463"/>
      <c r="D1463"/>
      <c r="E1463"/>
      <c r="F1463"/>
    </row>
    <row r="1464" spans="2:6" ht="12.75">
      <c r="B1464"/>
      <c r="C1464"/>
      <c r="D1464"/>
      <c r="E1464"/>
      <c r="F1464"/>
    </row>
    <row r="1465" spans="2:6" ht="12.75">
      <c r="B1465"/>
      <c r="C1465"/>
      <c r="D1465"/>
      <c r="E1465"/>
      <c r="F1465"/>
    </row>
    <row r="1466" spans="2:6" ht="12.75">
      <c r="B1466"/>
      <c r="C1466"/>
      <c r="D1466"/>
      <c r="E1466"/>
      <c r="F1466"/>
    </row>
    <row r="1467" spans="2:6" ht="12.75">
      <c r="B1467"/>
      <c r="C1467"/>
      <c r="D1467"/>
      <c r="E1467"/>
      <c r="F1467"/>
    </row>
    <row r="1468" spans="2:6" ht="12.75">
      <c r="B1468"/>
      <c r="C1468"/>
      <c r="D1468"/>
      <c r="E1468"/>
      <c r="F1468"/>
    </row>
    <row r="1469" spans="2:6" ht="12.75">
      <c r="B1469"/>
      <c r="C1469"/>
      <c r="D1469"/>
      <c r="E1469"/>
      <c r="F1469"/>
    </row>
    <row r="1470" spans="2:6" ht="12.75">
      <c r="B1470"/>
      <c r="C1470"/>
      <c r="D1470"/>
      <c r="E1470"/>
      <c r="F1470"/>
    </row>
    <row r="1471" spans="2:6" ht="12.75">
      <c r="B1471"/>
      <c r="C1471"/>
      <c r="D1471"/>
      <c r="E1471"/>
      <c r="F1471"/>
    </row>
    <row r="1472" spans="2:6" ht="12.75">
      <c r="B1472"/>
      <c r="C1472"/>
      <c r="D1472"/>
      <c r="E1472"/>
      <c r="F1472"/>
    </row>
    <row r="1473" spans="2:6" ht="12.75">
      <c r="B1473"/>
      <c r="C1473"/>
      <c r="D1473"/>
      <c r="E1473"/>
      <c r="F1473"/>
    </row>
    <row r="1474" spans="2:6" ht="12.75">
      <c r="B1474"/>
      <c r="C1474"/>
      <c r="D1474"/>
      <c r="E1474"/>
      <c r="F1474"/>
    </row>
    <row r="1475" spans="2:6" ht="12.75">
      <c r="B1475"/>
      <c r="C1475"/>
      <c r="D1475"/>
      <c r="E1475"/>
      <c r="F1475"/>
    </row>
    <row r="1476" spans="2:6" ht="12.75">
      <c r="B1476"/>
      <c r="C1476"/>
      <c r="D1476"/>
      <c r="E1476"/>
      <c r="F1476"/>
    </row>
    <row r="1477" spans="2:6" ht="12.75">
      <c r="B1477"/>
      <c r="C1477"/>
      <c r="D1477"/>
      <c r="E1477"/>
      <c r="F1477"/>
    </row>
    <row r="1478" spans="2:6" ht="12.75">
      <c r="B1478"/>
      <c r="C1478"/>
      <c r="D1478"/>
      <c r="E1478"/>
      <c r="F1478"/>
    </row>
    <row r="1479" spans="2:6" ht="12.75">
      <c r="B1479"/>
      <c r="C1479"/>
      <c r="D1479"/>
      <c r="E1479"/>
      <c r="F1479"/>
    </row>
    <row r="1480" spans="2:6" ht="12.75">
      <c r="B1480"/>
      <c r="C1480"/>
      <c r="D1480"/>
      <c r="E1480"/>
      <c r="F1480"/>
    </row>
    <row r="1481" spans="2:6" ht="12.75">
      <c r="B1481"/>
      <c r="C1481"/>
      <c r="D1481"/>
      <c r="E1481"/>
      <c r="F1481"/>
    </row>
    <row r="1482" spans="2:6" ht="12.75">
      <c r="B1482"/>
      <c r="C1482"/>
      <c r="D1482"/>
      <c r="E1482"/>
      <c r="F1482"/>
    </row>
    <row r="1483" spans="2:6" ht="12.75">
      <c r="B1483"/>
      <c r="C1483"/>
      <c r="D1483"/>
      <c r="E1483"/>
      <c r="F1483"/>
    </row>
    <row r="1484" spans="2:6" ht="12.75">
      <c r="B1484"/>
      <c r="C1484"/>
      <c r="D1484"/>
      <c r="E1484"/>
      <c r="F1484"/>
    </row>
    <row r="1485" spans="2:6" ht="12.75">
      <c r="B1485"/>
      <c r="C1485"/>
      <c r="D1485"/>
      <c r="E1485"/>
      <c r="F1485"/>
    </row>
    <row r="1486" spans="2:6" ht="12.75">
      <c r="B1486"/>
      <c r="C1486"/>
      <c r="D1486"/>
      <c r="E1486"/>
      <c r="F1486"/>
    </row>
    <row r="1487" spans="2:6" ht="12.75">
      <c r="B1487"/>
      <c r="C1487"/>
      <c r="D1487"/>
      <c r="E1487"/>
      <c r="F1487"/>
    </row>
    <row r="1488" spans="2:6" ht="12.75">
      <c r="B1488"/>
      <c r="C1488"/>
      <c r="D1488"/>
      <c r="E1488"/>
      <c r="F1488"/>
    </row>
    <row r="1489" spans="2:6" ht="12.75">
      <c r="B1489"/>
      <c r="C1489"/>
      <c r="D1489"/>
      <c r="E1489"/>
      <c r="F1489"/>
    </row>
    <row r="1490" spans="2:6" ht="12.75">
      <c r="B1490"/>
      <c r="C1490"/>
      <c r="D1490"/>
      <c r="E1490"/>
      <c r="F1490"/>
    </row>
    <row r="1491" spans="2:6" ht="12.75">
      <c r="B1491"/>
      <c r="C1491"/>
      <c r="D1491"/>
      <c r="E1491"/>
      <c r="F1491"/>
    </row>
    <row r="1492" spans="2:6" ht="12.75">
      <c r="B1492"/>
      <c r="C1492"/>
      <c r="D1492"/>
      <c r="E1492"/>
      <c r="F1492"/>
    </row>
    <row r="1493" spans="2:6" ht="12.75">
      <c r="B1493"/>
      <c r="C1493"/>
      <c r="D1493"/>
      <c r="E1493"/>
      <c r="F1493"/>
    </row>
    <row r="1494" spans="2:6" ht="12.75">
      <c r="B1494"/>
      <c r="C1494"/>
      <c r="D1494"/>
      <c r="E1494"/>
      <c r="F1494"/>
    </row>
    <row r="1495" spans="2:6" ht="12.75">
      <c r="B1495"/>
      <c r="C1495"/>
      <c r="D1495"/>
      <c r="E1495"/>
      <c r="F1495"/>
    </row>
    <row r="1496" spans="2:6" ht="12.75">
      <c r="B1496"/>
      <c r="C1496"/>
      <c r="D1496"/>
      <c r="E1496"/>
      <c r="F1496"/>
    </row>
    <row r="1497" spans="2:6" ht="12.75">
      <c r="B1497"/>
      <c r="C1497"/>
      <c r="D1497"/>
      <c r="E1497"/>
      <c r="F1497"/>
    </row>
    <row r="1498" spans="2:6" ht="12.75">
      <c r="B1498"/>
      <c r="C1498"/>
      <c r="D1498"/>
      <c r="E1498"/>
      <c r="F1498"/>
    </row>
    <row r="1499" spans="2:6" ht="12.75">
      <c r="B1499"/>
      <c r="C1499"/>
      <c r="D1499"/>
      <c r="E1499"/>
      <c r="F1499"/>
    </row>
    <row r="1500" spans="2:6" ht="12.75">
      <c r="B1500"/>
      <c r="C1500"/>
      <c r="D1500"/>
      <c r="E1500"/>
      <c r="F1500"/>
    </row>
    <row r="1501" spans="2:6" ht="12.75">
      <c r="B1501"/>
      <c r="C1501"/>
      <c r="D1501"/>
      <c r="E1501"/>
      <c r="F1501"/>
    </row>
    <row r="1502" spans="2:6" ht="12.75">
      <c r="B1502"/>
      <c r="C1502"/>
      <c r="D1502"/>
      <c r="E1502"/>
      <c r="F1502"/>
    </row>
    <row r="1503" spans="2:6" ht="12.75">
      <c r="B1503"/>
      <c r="C1503"/>
      <c r="D1503"/>
      <c r="E1503"/>
      <c r="F1503"/>
    </row>
    <row r="1504" spans="2:6" ht="12.75">
      <c r="B1504"/>
      <c r="C1504"/>
      <c r="D1504"/>
      <c r="E1504"/>
      <c r="F1504"/>
    </row>
    <row r="1505" spans="2:6" ht="12.75">
      <c r="B1505"/>
      <c r="C1505"/>
      <c r="D1505"/>
      <c r="E1505"/>
      <c r="F1505"/>
    </row>
    <row r="1506" spans="2:6" ht="12.75">
      <c r="B1506"/>
      <c r="C1506"/>
      <c r="D1506"/>
      <c r="E1506"/>
      <c r="F1506"/>
    </row>
    <row r="1507" spans="2:6" ht="12.75">
      <c r="B1507"/>
      <c r="C1507"/>
      <c r="D1507"/>
      <c r="E1507"/>
      <c r="F1507"/>
    </row>
    <row r="1508" spans="2:6" ht="12.75">
      <c r="B1508"/>
      <c r="C1508"/>
      <c r="D1508"/>
      <c r="E1508"/>
      <c r="F1508"/>
    </row>
    <row r="1509" spans="2:6" ht="12.75">
      <c r="B1509"/>
      <c r="C1509"/>
      <c r="D1509"/>
      <c r="E1509"/>
      <c r="F1509"/>
    </row>
    <row r="1510" spans="2:6" ht="12.75">
      <c r="B1510"/>
      <c r="C1510"/>
      <c r="D1510"/>
      <c r="E1510"/>
      <c r="F1510"/>
    </row>
    <row r="1511" spans="2:6" ht="12.75">
      <c r="B1511"/>
      <c r="C1511"/>
      <c r="D1511"/>
      <c r="E1511"/>
      <c r="F1511"/>
    </row>
    <row r="1512" spans="2:6" ht="12.75">
      <c r="B1512"/>
      <c r="C1512"/>
      <c r="D1512"/>
      <c r="E1512"/>
      <c r="F1512"/>
    </row>
    <row r="1513" spans="2:6" ht="12.75">
      <c r="B1513"/>
      <c r="C1513"/>
      <c r="D1513"/>
      <c r="E1513"/>
      <c r="F1513"/>
    </row>
    <row r="1514" spans="2:6" ht="12.75">
      <c r="B1514"/>
      <c r="C1514"/>
      <c r="D1514"/>
      <c r="E1514"/>
      <c r="F1514"/>
    </row>
    <row r="1515" spans="2:6" ht="12.75">
      <c r="B1515"/>
      <c r="C1515"/>
      <c r="D1515"/>
      <c r="E1515"/>
      <c r="F1515"/>
    </row>
    <row r="1516" spans="2:6" ht="12.75">
      <c r="B1516"/>
      <c r="C1516"/>
      <c r="D1516"/>
      <c r="E1516"/>
      <c r="F1516"/>
    </row>
    <row r="1517" spans="2:6" ht="12.75">
      <c r="B1517"/>
      <c r="C1517"/>
      <c r="D1517"/>
      <c r="E1517"/>
      <c r="F1517"/>
    </row>
    <row r="1518" spans="2:6" ht="12.75">
      <c r="B1518"/>
      <c r="C1518"/>
      <c r="D1518"/>
      <c r="E1518"/>
      <c r="F1518"/>
    </row>
    <row r="1519" spans="2:6" ht="12.75">
      <c r="B1519"/>
      <c r="C1519"/>
      <c r="D1519"/>
      <c r="E1519"/>
      <c r="F1519"/>
    </row>
    <row r="1520" spans="2:6" ht="12.75">
      <c r="B1520"/>
      <c r="C1520"/>
      <c r="D1520"/>
      <c r="E1520"/>
      <c r="F1520"/>
    </row>
    <row r="1521" spans="2:6" ht="12.75">
      <c r="B1521"/>
      <c r="C1521"/>
      <c r="D1521"/>
      <c r="E1521"/>
      <c r="F1521"/>
    </row>
    <row r="1522" spans="2:6" ht="12.75">
      <c r="B1522"/>
      <c r="C1522"/>
      <c r="D1522"/>
      <c r="E1522"/>
      <c r="F1522"/>
    </row>
    <row r="1523" spans="2:6" ht="12.75">
      <c r="B1523"/>
      <c r="C1523"/>
      <c r="D1523"/>
      <c r="E1523"/>
      <c r="F1523"/>
    </row>
    <row r="1524" spans="2:6" ht="12.75">
      <c r="B1524"/>
      <c r="C1524"/>
      <c r="D1524"/>
      <c r="E1524"/>
      <c r="F1524"/>
    </row>
    <row r="1525" spans="2:6" ht="12.75">
      <c r="B1525"/>
      <c r="C1525"/>
      <c r="D1525"/>
      <c r="E1525"/>
      <c r="F1525"/>
    </row>
    <row r="1526" spans="2:6" ht="12.75">
      <c r="B1526"/>
      <c r="C1526"/>
      <c r="D1526"/>
      <c r="E1526"/>
      <c r="F1526"/>
    </row>
    <row r="1527" spans="2:6" ht="12.75">
      <c r="B1527"/>
      <c r="C1527"/>
      <c r="D1527"/>
      <c r="E1527"/>
      <c r="F1527"/>
    </row>
    <row r="1528" spans="2:6" ht="12.75">
      <c r="B1528"/>
      <c r="C1528"/>
      <c r="D1528"/>
      <c r="E1528"/>
      <c r="F1528"/>
    </row>
    <row r="1529" spans="2:6" ht="12.75">
      <c r="B1529"/>
      <c r="C1529"/>
      <c r="D1529"/>
      <c r="E1529"/>
      <c r="F1529"/>
    </row>
    <row r="1530" spans="2:6" ht="12.75">
      <c r="B1530"/>
      <c r="C1530"/>
      <c r="D1530"/>
      <c r="E1530"/>
      <c r="F1530"/>
    </row>
    <row r="1531" spans="2:6" ht="12.75">
      <c r="B1531"/>
      <c r="C1531"/>
      <c r="D1531"/>
      <c r="E1531"/>
      <c r="F1531"/>
    </row>
    <row r="1532" spans="2:6" ht="12.75">
      <c r="B1532"/>
      <c r="C1532"/>
      <c r="D1532"/>
      <c r="E1532"/>
      <c r="F1532"/>
    </row>
    <row r="1533" spans="2:6" ht="12.75">
      <c r="B1533"/>
      <c r="C1533"/>
      <c r="D1533"/>
      <c r="E1533"/>
      <c r="F1533"/>
    </row>
    <row r="1534" spans="2:6" ht="12.75">
      <c r="B1534"/>
      <c r="C1534"/>
      <c r="D1534"/>
      <c r="E1534"/>
      <c r="F1534"/>
    </row>
    <row r="1535" spans="2:6" ht="12.75">
      <c r="B1535"/>
      <c r="C1535"/>
      <c r="D1535"/>
      <c r="E1535"/>
      <c r="F1535"/>
    </row>
    <row r="1536" spans="2:6" ht="12.75">
      <c r="B1536"/>
      <c r="C1536"/>
      <c r="D1536"/>
      <c r="E1536"/>
      <c r="F1536"/>
    </row>
    <row r="1537" spans="2:6" ht="12.75">
      <c r="B1537"/>
      <c r="C1537"/>
      <c r="D1537"/>
      <c r="E1537"/>
      <c r="F1537"/>
    </row>
    <row r="1538" spans="2:6" ht="12.75">
      <c r="B1538"/>
      <c r="C1538"/>
      <c r="D1538"/>
      <c r="E1538"/>
      <c r="F1538"/>
    </row>
    <row r="1539" spans="2:6" ht="12.75">
      <c r="B1539"/>
      <c r="C1539"/>
      <c r="D1539"/>
      <c r="E1539"/>
      <c r="F1539"/>
    </row>
    <row r="1540" spans="2:6" ht="12.75">
      <c r="B1540"/>
      <c r="C1540"/>
      <c r="D1540"/>
      <c r="E1540"/>
      <c r="F1540"/>
    </row>
    <row r="1541" spans="2:6" ht="12.75">
      <c r="B1541"/>
      <c r="C1541"/>
      <c r="D1541"/>
      <c r="E1541"/>
      <c r="F1541"/>
    </row>
    <row r="1542" spans="2:6" ht="12.75">
      <c r="B1542"/>
      <c r="C1542"/>
      <c r="D1542"/>
      <c r="E1542"/>
      <c r="F1542"/>
    </row>
    <row r="1543" spans="2:6" ht="12.75">
      <c r="B1543"/>
      <c r="C1543"/>
      <c r="D1543"/>
      <c r="E1543"/>
      <c r="F1543"/>
    </row>
    <row r="1544" spans="2:6" ht="12.75">
      <c r="B1544"/>
      <c r="C1544"/>
      <c r="D1544"/>
      <c r="E1544"/>
      <c r="F1544"/>
    </row>
    <row r="1545" spans="2:6" ht="12.75">
      <c r="B1545"/>
      <c r="C1545"/>
      <c r="D1545"/>
      <c r="E1545"/>
      <c r="F1545"/>
    </row>
    <row r="1546" spans="2:6" ht="12.75">
      <c r="B1546"/>
      <c r="C1546"/>
      <c r="D1546"/>
      <c r="E1546"/>
      <c r="F1546"/>
    </row>
    <row r="1547" spans="2:6" ht="12.75">
      <c r="B1547"/>
      <c r="C1547"/>
      <c r="D1547"/>
      <c r="E1547"/>
      <c r="F1547"/>
    </row>
    <row r="1548" spans="2:6" ht="12.75">
      <c r="B1548"/>
      <c r="C1548"/>
      <c r="D1548"/>
      <c r="E1548"/>
      <c r="F1548"/>
    </row>
    <row r="1549" spans="2:6" ht="12.75">
      <c r="B1549"/>
      <c r="C1549"/>
      <c r="D1549"/>
      <c r="E1549"/>
      <c r="F1549"/>
    </row>
    <row r="1550" spans="2:6" ht="12.75">
      <c r="B1550"/>
      <c r="C1550"/>
      <c r="D1550"/>
      <c r="E1550"/>
      <c r="F1550"/>
    </row>
    <row r="1551" spans="2:6" ht="12.75">
      <c r="B1551"/>
      <c r="C1551"/>
      <c r="D1551"/>
      <c r="E1551"/>
      <c r="F1551"/>
    </row>
    <row r="1552" spans="2:6" ht="12.75">
      <c r="B1552"/>
      <c r="C1552"/>
      <c r="D1552"/>
      <c r="E1552"/>
      <c r="F1552"/>
    </row>
    <row r="1553" spans="2:6" ht="12.75">
      <c r="B1553"/>
      <c r="C1553"/>
      <c r="D1553"/>
      <c r="E1553"/>
      <c r="F1553"/>
    </row>
    <row r="1554" spans="2:6" ht="12.75">
      <c r="B1554"/>
      <c r="C1554"/>
      <c r="D1554"/>
      <c r="E1554"/>
      <c r="F1554"/>
    </row>
    <row r="1555" spans="2:6" ht="12.75">
      <c r="B1555"/>
      <c r="C1555"/>
      <c r="D1555"/>
      <c r="E1555"/>
      <c r="F1555"/>
    </row>
    <row r="1556" spans="2:6" ht="12.75">
      <c r="B1556"/>
      <c r="C1556"/>
      <c r="D1556"/>
      <c r="E1556"/>
      <c r="F1556"/>
    </row>
    <row r="1557" spans="2:6" ht="12.75">
      <c r="B1557"/>
      <c r="C1557"/>
      <c r="D1557"/>
      <c r="E1557"/>
      <c r="F1557"/>
    </row>
    <row r="1558" spans="2:6" ht="12.75">
      <c r="B1558"/>
      <c r="C1558"/>
      <c r="D1558"/>
      <c r="E1558"/>
      <c r="F1558"/>
    </row>
    <row r="1559" spans="2:6" ht="12.75">
      <c r="B1559"/>
      <c r="C1559"/>
      <c r="D1559"/>
      <c r="E1559"/>
      <c r="F1559"/>
    </row>
    <row r="1560" spans="2:6" ht="12.75">
      <c r="B1560"/>
      <c r="C1560"/>
      <c r="D1560"/>
      <c r="E1560"/>
      <c r="F1560"/>
    </row>
    <row r="1561" spans="2:6" ht="12.75">
      <c r="B1561"/>
      <c r="C1561"/>
      <c r="D1561"/>
      <c r="E1561"/>
      <c r="F1561"/>
    </row>
    <row r="1562" spans="2:6" ht="12.75">
      <c r="B1562"/>
      <c r="C1562"/>
      <c r="D1562"/>
      <c r="E1562"/>
      <c r="F1562"/>
    </row>
    <row r="1563" spans="2:6" ht="12.75">
      <c r="B1563"/>
      <c r="C1563"/>
      <c r="D1563"/>
      <c r="E1563"/>
      <c r="F1563"/>
    </row>
    <row r="1564" spans="2:6" ht="12.75">
      <c r="B1564"/>
      <c r="C1564"/>
      <c r="D1564"/>
      <c r="E1564"/>
      <c r="F1564"/>
    </row>
    <row r="1565" spans="2:6" ht="12.75">
      <c r="B1565"/>
      <c r="C1565"/>
      <c r="D1565"/>
      <c r="E1565"/>
      <c r="F1565"/>
    </row>
    <row r="1566" spans="2:6" ht="12.75">
      <c r="B1566"/>
      <c r="C1566"/>
      <c r="D1566"/>
      <c r="E1566"/>
      <c r="F1566"/>
    </row>
    <row r="1567" spans="2:6" ht="12.75">
      <c r="B1567"/>
      <c r="C1567"/>
      <c r="D1567"/>
      <c r="E1567"/>
      <c r="F1567"/>
    </row>
    <row r="1568" spans="2:6" ht="12.75">
      <c r="B1568"/>
      <c r="C1568"/>
      <c r="D1568"/>
      <c r="E1568"/>
      <c r="F1568"/>
    </row>
    <row r="1569" spans="2:6" ht="12.75">
      <c r="B1569"/>
      <c r="C1569"/>
      <c r="D1569"/>
      <c r="E1569"/>
      <c r="F1569"/>
    </row>
    <row r="1570" spans="2:6" ht="12.75">
      <c r="B1570"/>
      <c r="C1570"/>
      <c r="D1570"/>
      <c r="E1570"/>
      <c r="F1570"/>
    </row>
    <row r="1571" spans="2:6" ht="12.75">
      <c r="B1571"/>
      <c r="C1571"/>
      <c r="D1571"/>
      <c r="E1571"/>
      <c r="F1571"/>
    </row>
    <row r="1572" spans="2:6" ht="12.75">
      <c r="B1572"/>
      <c r="C1572"/>
      <c r="D1572"/>
      <c r="E1572"/>
      <c r="F1572"/>
    </row>
    <row r="1573" spans="2:6" ht="12.75">
      <c r="B1573"/>
      <c r="C1573"/>
      <c r="D1573"/>
      <c r="E1573"/>
      <c r="F1573"/>
    </row>
    <row r="1574" spans="2:6" ht="12.75">
      <c r="B1574"/>
      <c r="C1574"/>
      <c r="D1574"/>
      <c r="E1574"/>
      <c r="F1574"/>
    </row>
    <row r="1575" spans="2:6" ht="12.75">
      <c r="B1575"/>
      <c r="C1575"/>
      <c r="D1575"/>
      <c r="E1575"/>
      <c r="F1575"/>
    </row>
    <row r="1576" spans="2:6" ht="12.75">
      <c r="B1576"/>
      <c r="C1576"/>
      <c r="D1576"/>
      <c r="E1576"/>
      <c r="F1576"/>
    </row>
    <row r="1577" spans="2:6" ht="12.75">
      <c r="B1577"/>
      <c r="C1577"/>
      <c r="D1577"/>
      <c r="E1577"/>
      <c r="F1577"/>
    </row>
    <row r="1578" spans="2:6" ht="12.75">
      <c r="B1578"/>
      <c r="C1578"/>
      <c r="D1578"/>
      <c r="E1578"/>
      <c r="F1578"/>
    </row>
    <row r="1579" spans="2:6" ht="12.75">
      <c r="B1579"/>
      <c r="C1579"/>
      <c r="D1579"/>
      <c r="E1579"/>
      <c r="F1579"/>
    </row>
    <row r="1580" spans="2:6" ht="12.75">
      <c r="B1580"/>
      <c r="C1580"/>
      <c r="D1580"/>
      <c r="E1580"/>
      <c r="F1580"/>
    </row>
    <row r="1581" spans="2:6" ht="12.75">
      <c r="B1581"/>
      <c r="C1581"/>
      <c r="D1581"/>
      <c r="E1581"/>
      <c r="F1581"/>
    </row>
    <row r="1582" spans="2:6" ht="12.75">
      <c r="B1582"/>
      <c r="C1582"/>
      <c r="D1582"/>
      <c r="E1582"/>
      <c r="F1582"/>
    </row>
    <row r="1583" spans="2:6" ht="12.75">
      <c r="B1583"/>
      <c r="C1583"/>
      <c r="D1583"/>
      <c r="E1583"/>
      <c r="F1583"/>
    </row>
    <row r="1584" spans="2:6" ht="12.75">
      <c r="B1584"/>
      <c r="C1584"/>
      <c r="D1584"/>
      <c r="E1584"/>
      <c r="F1584"/>
    </row>
    <row r="1585" spans="2:6" ht="12.75">
      <c r="B1585"/>
      <c r="C1585"/>
      <c r="D1585"/>
      <c r="E1585"/>
      <c r="F1585"/>
    </row>
    <row r="1586" spans="2:6" ht="12.75">
      <c r="B1586"/>
      <c r="C1586"/>
      <c r="D1586"/>
      <c r="E1586"/>
      <c r="F1586"/>
    </row>
    <row r="1587" spans="2:6" ht="12.75">
      <c r="B1587"/>
      <c r="C1587"/>
      <c r="D1587"/>
      <c r="E1587"/>
      <c r="F1587"/>
    </row>
    <row r="1588" spans="2:6" ht="12.75">
      <c r="B1588"/>
      <c r="C1588"/>
      <c r="D1588"/>
      <c r="E1588"/>
      <c r="F1588"/>
    </row>
    <row r="1589" spans="2:6" ht="12.75">
      <c r="B1589"/>
      <c r="C1589"/>
      <c r="D1589"/>
      <c r="E1589"/>
      <c r="F1589"/>
    </row>
    <row r="1590" spans="2:6" ht="12.75">
      <c r="B1590"/>
      <c r="C1590"/>
      <c r="D1590"/>
      <c r="E1590"/>
      <c r="F1590"/>
    </row>
    <row r="1591" spans="2:6" ht="12.75">
      <c r="B1591"/>
      <c r="C1591"/>
      <c r="D1591"/>
      <c r="E1591"/>
      <c r="F1591"/>
    </row>
    <row r="1592" spans="2:6" ht="12.75">
      <c r="B1592"/>
      <c r="C1592"/>
      <c r="D1592"/>
      <c r="E1592"/>
      <c r="F1592"/>
    </row>
    <row r="1593" spans="2:6" ht="12.75">
      <c r="B1593"/>
      <c r="C1593"/>
      <c r="D1593"/>
      <c r="E1593"/>
      <c r="F1593"/>
    </row>
    <row r="1594" spans="2:6" ht="12.75">
      <c r="B1594"/>
      <c r="C1594"/>
      <c r="D1594"/>
      <c r="E1594"/>
      <c r="F1594"/>
    </row>
    <row r="1595" spans="2:6" ht="12.75">
      <c r="B1595"/>
      <c r="C1595"/>
      <c r="D1595"/>
      <c r="E1595"/>
      <c r="F1595"/>
    </row>
    <row r="1596" spans="2:6" ht="12.75">
      <c r="B1596"/>
      <c r="C1596"/>
      <c r="D1596"/>
      <c r="E1596"/>
      <c r="F1596"/>
    </row>
    <row r="1597" spans="2:6" ht="12.75">
      <c r="B1597"/>
      <c r="C1597"/>
      <c r="D1597"/>
      <c r="E1597"/>
      <c r="F1597"/>
    </row>
    <row r="1598" spans="2:6" ht="12.75">
      <c r="B1598"/>
      <c r="C1598"/>
      <c r="D1598"/>
      <c r="E1598"/>
      <c r="F1598"/>
    </row>
    <row r="1599" spans="2:6" ht="12.75">
      <c r="B1599"/>
      <c r="C1599"/>
      <c r="D1599"/>
      <c r="E1599"/>
      <c r="F1599"/>
    </row>
    <row r="1600" spans="2:6" ht="12.75">
      <c r="B1600"/>
      <c r="C1600"/>
      <c r="D1600"/>
      <c r="E1600"/>
      <c r="F1600"/>
    </row>
    <row r="1601" spans="2:6" ht="12.75">
      <c r="B1601"/>
      <c r="C1601"/>
      <c r="D1601"/>
      <c r="E1601"/>
      <c r="F1601"/>
    </row>
    <row r="1602" spans="2:6" ht="12.75">
      <c r="B1602"/>
      <c r="C1602"/>
      <c r="D1602"/>
      <c r="E1602"/>
      <c r="F1602"/>
    </row>
    <row r="1603" spans="2:6" ht="12.75">
      <c r="B1603"/>
      <c r="C1603"/>
      <c r="D1603"/>
      <c r="E1603"/>
      <c r="F1603"/>
    </row>
    <row r="1604" spans="2:6" ht="12.75">
      <c r="B1604"/>
      <c r="C1604"/>
      <c r="D1604"/>
      <c r="E1604"/>
      <c r="F1604"/>
    </row>
    <row r="1605" spans="2:6" ht="12.75">
      <c r="B1605"/>
      <c r="C1605"/>
      <c r="D1605"/>
      <c r="E1605"/>
      <c r="F1605"/>
    </row>
    <row r="1606" spans="2:6" ht="12.75">
      <c r="B1606"/>
      <c r="C1606"/>
      <c r="D1606"/>
      <c r="E1606"/>
      <c r="F1606"/>
    </row>
    <row r="1607" spans="2:6" ht="12.75">
      <c r="B1607"/>
      <c r="C1607"/>
      <c r="D1607"/>
      <c r="E1607"/>
      <c r="F1607"/>
    </row>
    <row r="1608" spans="2:6" ht="12.75">
      <c r="B1608"/>
      <c r="C1608"/>
      <c r="D1608"/>
      <c r="E1608"/>
      <c r="F1608"/>
    </row>
    <row r="1609" spans="2:6" ht="12.75">
      <c r="B1609"/>
      <c r="C1609"/>
      <c r="D1609"/>
      <c r="E1609"/>
      <c r="F1609"/>
    </row>
    <row r="1610" spans="2:6" ht="12.75">
      <c r="B1610"/>
      <c r="C1610"/>
      <c r="D1610"/>
      <c r="E1610"/>
      <c r="F1610"/>
    </row>
    <row r="1611" spans="2:6" ht="12.75">
      <c r="B1611"/>
      <c r="C1611"/>
      <c r="D1611"/>
      <c r="E1611"/>
      <c r="F1611"/>
    </row>
  </sheetData>
  <mergeCells count="5">
    <mergeCell ref="B3:C3"/>
    <mergeCell ref="B4:C4"/>
    <mergeCell ref="F2:I2"/>
    <mergeCell ref="B1:C1"/>
    <mergeCell ref="B2:C2"/>
  </mergeCells>
  <printOptions/>
  <pageMargins left="0.75" right="0.75" top="1" bottom="1" header="0.5" footer="0.5"/>
  <pageSetup fitToHeight="0" fitToWidth="1" horizontalDpi="600" verticalDpi="600" orientation="portrait" scale="79" r:id="rId2"/>
  <headerFooter alignWithMargins="0">
    <oddFooter>&amp;L&amp;8Printed: &amp;D&amp;C&amp;8Page &amp;P of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D14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9.140625" style="91" customWidth="1"/>
    <col min="2" max="2" width="19.57421875" style="91" customWidth="1"/>
    <col min="3" max="3" width="10.00390625" style="91" bestFit="1" customWidth="1"/>
    <col min="4" max="16384" width="9.140625" style="91" customWidth="1"/>
  </cols>
  <sheetData>
    <row r="2" spans="2:4" ht="18">
      <c r="B2" s="108" t="s">
        <v>0</v>
      </c>
      <c r="C2" s="109"/>
      <c r="D2" s="109"/>
    </row>
    <row r="4" ht="12.75">
      <c r="B4" s="91" t="s">
        <v>1</v>
      </c>
    </row>
    <row r="6" ht="12.75">
      <c r="C6" s="91" t="s">
        <v>3</v>
      </c>
    </row>
    <row r="8" ht="12.75">
      <c r="C8" s="91" t="s">
        <v>2</v>
      </c>
    </row>
    <row r="10" ht="12.75">
      <c r="C10" s="91" t="s">
        <v>4</v>
      </c>
    </row>
    <row r="12" ht="12.75">
      <c r="C12" s="91" t="s">
        <v>5</v>
      </c>
    </row>
    <row r="14" ht="12.75">
      <c r="C14" s="91" t="s">
        <v>6</v>
      </c>
    </row>
  </sheetData>
  <sheetProtection sheet="1" objects="1" scenarios="1"/>
  <mergeCells count="1">
    <mergeCell ref="B2:D2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G33"/>
  <sheetViews>
    <sheetView showGridLines="0" workbookViewId="0" topLeftCell="A1">
      <selection activeCell="B7" sqref="B7"/>
    </sheetView>
  </sheetViews>
  <sheetFormatPr defaultColWidth="9.140625" defaultRowHeight="12.75"/>
  <cols>
    <col min="1" max="1" width="21.28125" style="0" customWidth="1"/>
    <col min="2" max="2" width="17.421875" style="0" customWidth="1"/>
    <col min="4" max="4" width="28.28125" style="0" bestFit="1" customWidth="1"/>
    <col min="5" max="5" width="13.421875" style="0" customWidth="1"/>
  </cols>
  <sheetData>
    <row r="1" spans="1:7" ht="24.75" customHeight="1">
      <c r="A1" s="6" t="s">
        <v>139</v>
      </c>
      <c r="D1" s="110" t="s">
        <v>85</v>
      </c>
      <c r="E1" s="110"/>
      <c r="F1" s="110"/>
      <c r="G1" s="110"/>
    </row>
    <row r="3" ht="15">
      <c r="A3" s="7" t="s">
        <v>11</v>
      </c>
    </row>
    <row r="6" spans="1:4" ht="15" customHeight="1">
      <c r="A6" s="1" t="s">
        <v>7</v>
      </c>
      <c r="B6" s="34">
        <f>IF(PV(B8/12,B9,(-B7)&lt;0),(PV(B8/12,B9,(-B7))),"")</f>
      </c>
      <c r="D6" s="2"/>
    </row>
    <row r="7" spans="1:2" ht="15" customHeight="1">
      <c r="A7" s="1" t="s">
        <v>8</v>
      </c>
      <c r="B7" s="33"/>
    </row>
    <row r="8" spans="1:2" ht="15" customHeight="1">
      <c r="A8" s="1" t="s">
        <v>86</v>
      </c>
      <c r="B8" s="31"/>
    </row>
    <row r="9" spans="1:4" ht="15" customHeight="1">
      <c r="A9" s="1" t="s">
        <v>10</v>
      </c>
      <c r="B9" s="32"/>
      <c r="D9" s="104"/>
    </row>
    <row r="10" ht="12.75">
      <c r="B10" s="4"/>
    </row>
    <row r="11" ht="12.75">
      <c r="D11" s="3"/>
    </row>
    <row r="12" ht="15">
      <c r="A12" s="7" t="s">
        <v>12</v>
      </c>
    </row>
    <row r="14" spans="1:2" ht="15" customHeight="1">
      <c r="A14" s="1" t="s">
        <v>7</v>
      </c>
      <c r="B14" s="33"/>
    </row>
    <row r="15" spans="1:2" ht="15" customHeight="1">
      <c r="A15" s="1" t="s">
        <v>8</v>
      </c>
      <c r="B15" s="34">
        <f>IF(ISERROR(-PMT(B16/12,B17,B14)),"",(-PMT(B16/12,B17,B14)))</f>
      </c>
    </row>
    <row r="16" spans="1:2" ht="15" customHeight="1">
      <c r="A16" s="1" t="s">
        <v>86</v>
      </c>
      <c r="B16" s="31"/>
    </row>
    <row r="17" spans="1:6" ht="15" customHeight="1">
      <c r="A17" s="1" t="s">
        <v>10</v>
      </c>
      <c r="B17" s="32"/>
      <c r="D17" s="1"/>
      <c r="E17" s="4"/>
      <c r="F17" s="2"/>
    </row>
    <row r="18" ht="12.75">
      <c r="D18" s="1"/>
    </row>
    <row r="19" spans="4:5" ht="12.75">
      <c r="D19" s="96"/>
      <c r="E19" s="4"/>
    </row>
    <row r="20" spans="1:5" ht="15">
      <c r="A20" s="7" t="s">
        <v>13</v>
      </c>
      <c r="E20" s="4"/>
    </row>
    <row r="21" ht="12.75">
      <c r="E21" s="4"/>
    </row>
    <row r="22" spans="1:2" ht="15" customHeight="1">
      <c r="A22" s="1" t="s">
        <v>7</v>
      </c>
      <c r="B22" s="33"/>
    </row>
    <row r="23" spans="1:2" ht="15" customHeight="1">
      <c r="A23" s="1" t="s">
        <v>8</v>
      </c>
      <c r="B23" s="33"/>
    </row>
    <row r="24" spans="1:2" ht="15" customHeight="1">
      <c r="A24" s="1" t="s">
        <v>9</v>
      </c>
      <c r="B24" s="35">
        <f>IF(ISERROR(RATE(B25,(-B23),B22,0)*12),"",(RATE(B25,(-B23),B22,0)*12))</f>
      </c>
    </row>
    <row r="25" spans="1:2" ht="15" customHeight="1">
      <c r="A25" s="1" t="s">
        <v>10</v>
      </c>
      <c r="B25" s="32"/>
    </row>
    <row r="28" ht="15">
      <c r="A28" s="7" t="s">
        <v>14</v>
      </c>
    </row>
    <row r="30" spans="1:2" ht="15" customHeight="1">
      <c r="A30" s="1" t="s">
        <v>7</v>
      </c>
      <c r="B30" s="33"/>
    </row>
    <row r="31" spans="1:2" ht="15" customHeight="1">
      <c r="A31" s="1" t="s">
        <v>8</v>
      </c>
      <c r="B31" s="33"/>
    </row>
    <row r="32" spans="1:2" ht="15" customHeight="1">
      <c r="A32" s="1" t="s">
        <v>86</v>
      </c>
      <c r="B32" s="31"/>
    </row>
    <row r="33" spans="1:2" ht="15" customHeight="1">
      <c r="A33" s="1" t="s">
        <v>10</v>
      </c>
      <c r="B33" s="41">
        <f>IF(ISERROR(NPER(B32/12,-B31,B30)),"",NPER(B32/12,-B31,B30))</f>
      </c>
    </row>
  </sheetData>
  <sheetProtection sheet="1" objects="1" scenarios="1"/>
  <mergeCells count="1">
    <mergeCell ref="D1:G1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T58"/>
  <sheetViews>
    <sheetView showGridLines="0" workbookViewId="0" topLeftCell="A1">
      <selection activeCell="D6" sqref="D6"/>
    </sheetView>
  </sheetViews>
  <sheetFormatPr defaultColWidth="9.140625" defaultRowHeight="12.75"/>
  <cols>
    <col min="2" max="2" width="15.8515625" style="0" customWidth="1"/>
    <col min="3" max="3" width="14.28125" style="0" customWidth="1"/>
    <col min="4" max="4" width="15.7109375" style="0" customWidth="1"/>
    <col min="5" max="5" width="15.140625" style="0" customWidth="1"/>
    <col min="6" max="6" width="16.28125" style="0" customWidth="1"/>
    <col min="8" max="8" width="11.28125" style="0" bestFit="1" customWidth="1"/>
    <col min="10" max="10" width="12.00390625" style="0" customWidth="1"/>
    <col min="12" max="12" width="11.28125" style="0" bestFit="1" customWidth="1"/>
    <col min="19" max="19" width="13.00390625" style="0" customWidth="1"/>
    <col min="20" max="20" width="9.57421875" style="0" customWidth="1"/>
    <col min="21" max="21" width="14.421875" style="0" customWidth="1"/>
    <col min="22" max="22" width="10.8515625" style="0" customWidth="1"/>
    <col min="23" max="23" width="15.57421875" style="0" customWidth="1"/>
    <col min="24" max="24" width="13.57421875" style="0" customWidth="1"/>
    <col min="25" max="25" width="15.421875" style="0" customWidth="1"/>
    <col min="26" max="34" width="10.7109375" style="0" customWidth="1"/>
  </cols>
  <sheetData>
    <row r="2" spans="6:10" ht="12.75">
      <c r="F2" s="110" t="s">
        <v>85</v>
      </c>
      <c r="G2" s="110"/>
      <c r="H2" s="110"/>
      <c r="I2" s="110"/>
      <c r="J2" s="110"/>
    </row>
    <row r="4" spans="2:9" ht="18">
      <c r="B4" s="8" t="s">
        <v>15</v>
      </c>
      <c r="C4" s="3"/>
      <c r="D4" s="3"/>
      <c r="E4" s="3"/>
      <c r="F4" s="3"/>
      <c r="G4" s="3"/>
      <c r="H4" s="3"/>
      <c r="I4" s="3"/>
    </row>
    <row r="6" spans="2:4" ht="20.25" customHeight="1">
      <c r="B6" t="s">
        <v>16</v>
      </c>
      <c r="D6" s="42"/>
    </row>
    <row r="7" spans="2:12" ht="20.25" customHeight="1">
      <c r="B7" t="s">
        <v>17</v>
      </c>
      <c r="D7" s="42"/>
      <c r="L7" s="9"/>
    </row>
    <row r="8" spans="2:12" ht="20.25" customHeight="1">
      <c r="B8" t="s">
        <v>87</v>
      </c>
      <c r="D8" s="86"/>
      <c r="L8" s="9"/>
    </row>
    <row r="9" spans="2:12" ht="20.25" customHeight="1">
      <c r="B9" t="s">
        <v>88</v>
      </c>
      <c r="D9" s="86"/>
      <c r="L9" s="10"/>
    </row>
    <row r="10" spans="2:12" ht="20.25" customHeight="1">
      <c r="B10" t="s">
        <v>18</v>
      </c>
      <c r="D10" s="86"/>
      <c r="L10" s="10"/>
    </row>
    <row r="11" ht="12.75">
      <c r="L11" s="10"/>
    </row>
    <row r="26" ht="18" customHeight="1"/>
    <row r="27" ht="18" customHeight="1"/>
    <row r="28" ht="18" customHeight="1"/>
    <row r="29" ht="18" customHeight="1"/>
    <row r="30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4" spans="19:20" ht="12.75">
      <c r="S54" s="111"/>
      <c r="T54" s="111"/>
    </row>
    <row r="55" spans="19:20" ht="12.75">
      <c r="S55" s="111"/>
      <c r="T55" s="111"/>
    </row>
    <row r="56" spans="19:20" ht="12.75">
      <c r="S56" s="111"/>
      <c r="T56" s="111"/>
    </row>
    <row r="57" spans="19:20" ht="12.75">
      <c r="S57" s="111"/>
      <c r="T57" s="111"/>
    </row>
    <row r="58" spans="19:20" ht="12.75">
      <c r="S58" s="111"/>
      <c r="T58" s="111"/>
    </row>
  </sheetData>
  <sheetProtection sheet="1" objects="1" scenarios="1"/>
  <mergeCells count="6">
    <mergeCell ref="F2:J2"/>
    <mergeCell ref="S58:T58"/>
    <mergeCell ref="S54:T54"/>
    <mergeCell ref="S55:T55"/>
    <mergeCell ref="S56:T56"/>
    <mergeCell ref="S57:T57"/>
  </mergeCells>
  <printOptions/>
  <pageMargins left="0.75" right="0.75" top="1" bottom="1" header="0.5" footer="0.5"/>
  <pageSetup fitToHeight="1" fitToWidth="1" horizontalDpi="600" verticalDpi="600" orientation="portrait" scale="4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L27"/>
  <sheetViews>
    <sheetView showGridLines="0" workbookViewId="0" topLeftCell="A1">
      <selection activeCell="B22" sqref="B22"/>
    </sheetView>
  </sheetViews>
  <sheetFormatPr defaultColWidth="9.140625" defaultRowHeight="12.75"/>
  <cols>
    <col min="2" max="2" width="11.00390625" style="0" customWidth="1"/>
    <col min="3" max="3" width="11.421875" style="0" customWidth="1"/>
    <col min="4" max="4" width="2.00390625" style="0" customWidth="1"/>
    <col min="5" max="5" width="15.7109375" style="0" customWidth="1"/>
    <col min="6" max="6" width="8.8515625" style="0" customWidth="1"/>
    <col min="7" max="7" width="1.57421875" style="0" customWidth="1"/>
    <col min="8" max="8" width="16.140625" style="0" customWidth="1"/>
    <col min="9" max="9" width="14.140625" style="0" customWidth="1"/>
    <col min="10" max="10" width="1.57421875" style="0" customWidth="1"/>
    <col min="11" max="11" width="15.8515625" style="0" customWidth="1"/>
  </cols>
  <sheetData>
    <row r="2" ht="18">
      <c r="B2" s="8" t="s">
        <v>140</v>
      </c>
    </row>
    <row r="4" spans="2:11" ht="12.75">
      <c r="B4" s="111" t="s">
        <v>16</v>
      </c>
      <c r="C4" s="111"/>
      <c r="D4" t="s">
        <v>92</v>
      </c>
      <c r="E4" s="37">
        <f>'Estimated Incr. Mortgage'!D6</f>
        <v>0</v>
      </c>
      <c r="H4" s="111" t="s">
        <v>19</v>
      </c>
      <c r="I4" s="111"/>
      <c r="K4" s="106" t="str">
        <f>IF(ISERROR(ROUND(NPER(E6/12,-E5,E4),5))," ",(ROUND(NPER(E6/12,-E5,E4),5)))</f>
        <v> </v>
      </c>
    </row>
    <row r="5" spans="2:11" ht="12.75">
      <c r="B5" s="111" t="s">
        <v>17</v>
      </c>
      <c r="C5" s="111"/>
      <c r="D5" t="s">
        <v>92</v>
      </c>
      <c r="E5" s="37">
        <f>'Estimated Incr. Mortgage'!D7</f>
        <v>0</v>
      </c>
      <c r="H5" s="111" t="s">
        <v>20</v>
      </c>
      <c r="I5" s="111"/>
      <c r="J5" t="s">
        <v>92</v>
      </c>
      <c r="K5" s="12" t="str">
        <f>IF(ISERROR(PV(E7/12,K4,(-E5)))," ",(PV(E7/12,K4,(-E5))))</f>
        <v> </v>
      </c>
    </row>
    <row r="6" spans="2:11" ht="12.75">
      <c r="B6" s="111" t="s">
        <v>89</v>
      </c>
      <c r="C6" s="111"/>
      <c r="E6" s="16">
        <f>'Estimated Incr. Mortgage'!D8</f>
        <v>0</v>
      </c>
      <c r="H6" s="111" t="s">
        <v>21</v>
      </c>
      <c r="I6" s="111"/>
      <c r="J6" t="s">
        <v>92</v>
      </c>
      <c r="K6" s="12" t="str">
        <f>IF(ISERROR(E4-K5)," ",E4-K5)</f>
        <v> </v>
      </c>
    </row>
    <row r="7" spans="2:11" ht="12.75">
      <c r="B7" s="111" t="s">
        <v>90</v>
      </c>
      <c r="C7" s="111"/>
      <c r="E7" s="16">
        <f>'Estimated Incr. Mortgage'!D9</f>
        <v>0</v>
      </c>
      <c r="H7" s="111" t="s">
        <v>22</v>
      </c>
      <c r="I7" s="111"/>
      <c r="J7" t="s">
        <v>92</v>
      </c>
      <c r="K7" s="12">
        <f>IF(ISERROR(K5*(E8/100)),"",(K5*(E8/100)))</f>
      </c>
    </row>
    <row r="8" spans="2:11" ht="12.75">
      <c r="B8" s="111" t="s">
        <v>18</v>
      </c>
      <c r="C8" s="111"/>
      <c r="E8" s="16">
        <f>'Estimated Incr. Mortgage'!D10</f>
        <v>0</v>
      </c>
      <c r="H8" s="111" t="s">
        <v>23</v>
      </c>
      <c r="I8" s="111"/>
      <c r="J8" t="s">
        <v>92</v>
      </c>
      <c r="K8" s="12">
        <f>IF(ISERROR(K6+K7),"",(K6+K7))</f>
      </c>
    </row>
    <row r="12" spans="2:4" ht="15">
      <c r="B12" s="113" t="s">
        <v>24</v>
      </c>
      <c r="C12" s="113"/>
      <c r="D12" s="7"/>
    </row>
    <row r="14" spans="2:11" ht="12.75">
      <c r="B14" s="4">
        <f>E5</f>
        <v>0</v>
      </c>
      <c r="C14" s="11" t="s">
        <v>25</v>
      </c>
      <c r="D14" s="11"/>
      <c r="E14" s="106" t="str">
        <f>IF(ISERROR(K4),"",(K4))</f>
        <v> </v>
      </c>
      <c r="F14" s="114" t="s">
        <v>93</v>
      </c>
      <c r="G14" s="114"/>
      <c r="H14" s="16">
        <f>E6</f>
        <v>0</v>
      </c>
      <c r="I14" s="11" t="s">
        <v>26</v>
      </c>
      <c r="J14" s="11" t="s">
        <v>92</v>
      </c>
      <c r="K14" s="37">
        <f>$E$4</f>
        <v>0</v>
      </c>
    </row>
    <row r="15" spans="2:11" ht="12.75">
      <c r="B15" s="4">
        <f>E5</f>
        <v>0</v>
      </c>
      <c r="C15" s="11" t="s">
        <v>25</v>
      </c>
      <c r="D15" s="11"/>
      <c r="E15" s="106" t="str">
        <f>IF(ISERROR(K4),"",(K4))</f>
        <v> </v>
      </c>
      <c r="F15" s="114" t="s">
        <v>93</v>
      </c>
      <c r="G15" s="114"/>
      <c r="H15" s="16">
        <f>E7</f>
        <v>0</v>
      </c>
      <c r="I15" s="11" t="s">
        <v>26</v>
      </c>
      <c r="J15" s="11" t="s">
        <v>92</v>
      </c>
      <c r="K15" s="37" t="str">
        <f>IF(ISERROR(ROUND(K5,2))," ",(ROUND(K5,2)))</f>
        <v> </v>
      </c>
    </row>
    <row r="16" spans="2:11" ht="12.75">
      <c r="B16" t="s">
        <v>27</v>
      </c>
      <c r="D16" t="s">
        <v>92</v>
      </c>
      <c r="E16" s="37">
        <f>E4</f>
        <v>0</v>
      </c>
      <c r="F16" s="11" t="s">
        <v>28</v>
      </c>
      <c r="G16" t="s">
        <v>92</v>
      </c>
      <c r="H16" s="37">
        <f>IF(ISERROR(ROUND(K5,2)),"",(ROUND(K5,2)))</f>
      </c>
      <c r="I16" s="11" t="s">
        <v>26</v>
      </c>
      <c r="J16" s="11" t="s">
        <v>92</v>
      </c>
      <c r="K16" s="37" t="str">
        <f>IF(ISERROR(ROUND(K6,2))," ",(ROUND(K6,2)))</f>
        <v> </v>
      </c>
    </row>
    <row r="17" spans="2:11" ht="12.75">
      <c r="B17" t="s">
        <v>29</v>
      </c>
      <c r="D17" t="s">
        <v>92</v>
      </c>
      <c r="E17" s="37">
        <f>IF(ISERROR(ROUND(K5,2)),"",(ROUND(K5,2)))</f>
      </c>
      <c r="F17" s="11" t="s">
        <v>32</v>
      </c>
      <c r="G17" s="11"/>
      <c r="H17" s="36">
        <f>E8</f>
        <v>0</v>
      </c>
      <c r="I17" s="11" t="s">
        <v>26</v>
      </c>
      <c r="J17" s="11" t="s">
        <v>92</v>
      </c>
      <c r="K17" s="37" t="str">
        <f>IF(ISERROR(ROUND(K7,2))," ",(ROUND(K7,2)))</f>
        <v> </v>
      </c>
    </row>
    <row r="18" spans="2:11" ht="12.75">
      <c r="B18" t="s">
        <v>30</v>
      </c>
      <c r="D18" t="s">
        <v>92</v>
      </c>
      <c r="E18" s="37">
        <f>IF(ISERROR(ROUND(K6,2)),"",(ROUND(K6,2)))</f>
      </c>
      <c r="F18" s="11" t="s">
        <v>31</v>
      </c>
      <c r="G18" t="s">
        <v>92</v>
      </c>
      <c r="H18" s="37">
        <f>IF(ISERROR(ROUND(K7,2)),"",(ROUND(K7,2)))</f>
      </c>
      <c r="I18" s="11" t="s">
        <v>26</v>
      </c>
      <c r="J18" s="11" t="s">
        <v>92</v>
      </c>
      <c r="K18" s="37" t="str">
        <f>IF(ISERROR(ROUND(K8,2))," ",(ROUND(K8,2)))</f>
        <v> </v>
      </c>
    </row>
    <row r="21" spans="2:4" ht="12.75">
      <c r="B21" s="14"/>
      <c r="C21" s="14"/>
      <c r="D21" s="14"/>
    </row>
    <row r="22" spans="2:12" ht="12.75">
      <c r="B22" s="14"/>
      <c r="C22" s="14"/>
      <c r="D22" s="14"/>
      <c r="H22" s="112" t="s">
        <v>33</v>
      </c>
      <c r="I22" s="112"/>
      <c r="J22" s="112"/>
      <c r="K22" s="112"/>
      <c r="L22" s="14"/>
    </row>
    <row r="23" spans="2:12" ht="12.75">
      <c r="B23" s="14"/>
      <c r="C23" s="14"/>
      <c r="D23" s="14"/>
      <c r="H23" s="14" t="s">
        <v>36</v>
      </c>
      <c r="I23" s="13" t="str">
        <f>IF(ISERROR(K5)," ",(K5))</f>
        <v> </v>
      </c>
      <c r="J23" s="111" t="s">
        <v>94</v>
      </c>
      <c r="K23" s="111"/>
      <c r="L23" s="14"/>
    </row>
    <row r="24" spans="2:12" ht="12.75">
      <c r="B24" s="14"/>
      <c r="C24" s="14"/>
      <c r="D24" s="14"/>
      <c r="H24" s="14" t="s">
        <v>39</v>
      </c>
      <c r="I24" s="105" t="str">
        <f>IF(ISERROR(K4)," ",(K4))</f>
        <v> </v>
      </c>
      <c r="J24" s="112" t="s">
        <v>37</v>
      </c>
      <c r="K24" s="112"/>
      <c r="L24" s="14"/>
    </row>
    <row r="25" spans="2:12" ht="12.75">
      <c r="B25" s="14"/>
      <c r="C25" s="14"/>
      <c r="D25" s="14"/>
      <c r="H25" s="112" t="s">
        <v>34</v>
      </c>
      <c r="I25" s="112"/>
      <c r="J25" s="112"/>
      <c r="K25" s="112"/>
      <c r="L25" s="14"/>
    </row>
    <row r="26" spans="8:12" ht="12.75">
      <c r="H26" s="112" t="s">
        <v>38</v>
      </c>
      <c r="I26" s="112"/>
      <c r="J26" s="112"/>
      <c r="K26" s="112"/>
      <c r="L26" s="14"/>
    </row>
    <row r="27" spans="8:11" ht="12.75">
      <c r="H27" s="111" t="s">
        <v>35</v>
      </c>
      <c r="I27" s="111"/>
      <c r="J27" s="111"/>
      <c r="K27" s="111"/>
    </row>
  </sheetData>
  <mergeCells count="19">
    <mergeCell ref="B8:C8"/>
    <mergeCell ref="H4:I4"/>
    <mergeCell ref="H5:I5"/>
    <mergeCell ref="H6:I6"/>
    <mergeCell ref="H7:I7"/>
    <mergeCell ref="H8:I8"/>
    <mergeCell ref="B4:C4"/>
    <mergeCell ref="B5:C5"/>
    <mergeCell ref="B6:C6"/>
    <mergeCell ref="B7:C7"/>
    <mergeCell ref="H25:K25"/>
    <mergeCell ref="H26:K26"/>
    <mergeCell ref="H27:K27"/>
    <mergeCell ref="B12:C12"/>
    <mergeCell ref="H22:K22"/>
    <mergeCell ref="F14:G14"/>
    <mergeCell ref="F15:G15"/>
    <mergeCell ref="J23:K23"/>
    <mergeCell ref="J24:K24"/>
  </mergeCells>
  <printOptions/>
  <pageMargins left="0.75" right="0.75" top="1" bottom="1" header="0.5" footer="0.5"/>
  <pageSetup fitToHeight="0" fitToWidth="1" horizontalDpi="600" verticalDpi="600" orientation="landscape" r:id="rId2"/>
  <headerFooter alignWithMargins="0">
    <oddFooter>&amp;L&amp;8Printed: &amp;D&amp;C&amp;8Page &amp;P of 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S1:V7"/>
  <sheetViews>
    <sheetView workbookViewId="0" topLeftCell="K1">
      <selection activeCell="T3" sqref="T3"/>
    </sheetView>
  </sheetViews>
  <sheetFormatPr defaultColWidth="9.140625" defaultRowHeight="12.75"/>
  <cols>
    <col min="19" max="19" width="30.57421875" style="0" bestFit="1" customWidth="1"/>
    <col min="20" max="20" width="20.00390625" style="0" customWidth="1"/>
  </cols>
  <sheetData>
    <row r="1" ht="15">
      <c r="S1" s="7" t="s">
        <v>14</v>
      </c>
    </row>
    <row r="3" spans="19:20" ht="12.75">
      <c r="S3" s="1" t="s">
        <v>7</v>
      </c>
      <c r="T3" s="42"/>
    </row>
    <row r="4" spans="19:20" ht="12.75">
      <c r="S4" s="1" t="s">
        <v>8</v>
      </c>
      <c r="T4" s="42"/>
    </row>
    <row r="5" spans="19:20" ht="12.75">
      <c r="S5" s="1" t="s">
        <v>9</v>
      </c>
      <c r="T5" s="43"/>
    </row>
    <row r="6" spans="19:22" ht="12.75">
      <c r="S6" s="1" t="s">
        <v>10</v>
      </c>
      <c r="T6" t="e">
        <f>(NPER(T5/12,-T4,T3))</f>
        <v>#DIV/0!</v>
      </c>
      <c r="V6" t="e">
        <f>(NPER(V5/12,-V4,V3))</f>
        <v>#DIV/0!</v>
      </c>
    </row>
    <row r="7" spans="19:22" ht="12.75">
      <c r="S7" s="1" t="s">
        <v>171</v>
      </c>
      <c r="T7" t="e">
        <f>ROUND(T6,0)</f>
        <v>#DIV/0!</v>
      </c>
      <c r="V7" t="e">
        <f>ROUND(V6,0)</f>
        <v>#DIV/0!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B2:O23"/>
  <sheetViews>
    <sheetView showGridLines="0" workbookViewId="0" topLeftCell="A1">
      <selection activeCell="E6" sqref="E6"/>
    </sheetView>
  </sheetViews>
  <sheetFormatPr defaultColWidth="9.140625" defaultRowHeight="12.75"/>
  <cols>
    <col min="2" max="2" width="16.8515625" style="0" customWidth="1"/>
    <col min="4" max="4" width="2.140625" style="0" customWidth="1"/>
    <col min="5" max="5" width="16.00390625" style="0" customWidth="1"/>
    <col min="6" max="6" width="4.8515625" style="0" customWidth="1"/>
    <col min="7" max="7" width="1.28515625" style="0" customWidth="1"/>
    <col min="9" max="9" width="2.421875" style="0" customWidth="1"/>
    <col min="10" max="10" width="17.140625" style="0" customWidth="1"/>
    <col min="19" max="19" width="17.8515625" style="0" customWidth="1"/>
    <col min="20" max="20" width="17.421875" style="0" customWidth="1"/>
  </cols>
  <sheetData>
    <row r="2" spans="10:15" ht="12.75">
      <c r="J2" s="110" t="s">
        <v>85</v>
      </c>
      <c r="K2" s="110"/>
      <c r="L2" s="110"/>
      <c r="M2" s="110"/>
      <c r="N2" s="110"/>
      <c r="O2" s="110"/>
    </row>
    <row r="4" spans="2:6" ht="18">
      <c r="B4" s="8" t="s">
        <v>40</v>
      </c>
      <c r="C4" s="3"/>
      <c r="D4" s="3"/>
      <c r="E4" s="3"/>
      <c r="F4" s="3"/>
    </row>
    <row r="6" spans="2:5" ht="20.25" customHeight="1">
      <c r="B6" t="s">
        <v>16</v>
      </c>
      <c r="E6" s="42"/>
    </row>
    <row r="7" spans="2:5" ht="20.25" customHeight="1">
      <c r="B7" t="s">
        <v>17</v>
      </c>
      <c r="E7" s="42"/>
    </row>
    <row r="8" spans="2:5" ht="20.25" customHeight="1">
      <c r="B8" t="s">
        <v>89</v>
      </c>
      <c r="E8" s="43"/>
    </row>
    <row r="9" spans="2:5" ht="20.25" customHeight="1">
      <c r="B9" t="s">
        <v>41</v>
      </c>
      <c r="E9" s="44"/>
    </row>
    <row r="10" ht="20.25" customHeight="1">
      <c r="E10" s="10"/>
    </row>
    <row r="19" spans="2:5" ht="20.25" customHeight="1">
      <c r="B19" t="s">
        <v>43</v>
      </c>
      <c r="E19" s="42"/>
    </row>
    <row r="20" spans="2:5" ht="20.25" customHeight="1">
      <c r="B20" t="s">
        <v>44</v>
      </c>
      <c r="E20" s="42"/>
    </row>
    <row r="21" spans="2:5" ht="20.25" customHeight="1">
      <c r="B21" t="s">
        <v>90</v>
      </c>
      <c r="E21" s="43"/>
    </row>
    <row r="22" spans="2:5" ht="20.25" customHeight="1">
      <c r="B22" t="s">
        <v>42</v>
      </c>
      <c r="E22" s="44"/>
    </row>
    <row r="23" spans="2:5" ht="20.25" customHeight="1">
      <c r="B23" t="s">
        <v>18</v>
      </c>
      <c r="E23" s="45"/>
    </row>
  </sheetData>
  <sheetProtection sheet="1" objects="1" scenarios="1"/>
  <mergeCells count="1">
    <mergeCell ref="J2:O2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40"/>
  <sheetViews>
    <sheetView showGridLines="0" workbookViewId="0" topLeftCell="A1">
      <selection activeCell="E18" sqref="E18"/>
    </sheetView>
  </sheetViews>
  <sheetFormatPr defaultColWidth="9.140625" defaultRowHeight="12.75"/>
  <cols>
    <col min="2" max="2" width="10.421875" style="0" customWidth="1"/>
    <col min="3" max="3" width="15.28125" style="0" customWidth="1"/>
    <col min="4" max="4" width="4.140625" style="0" customWidth="1"/>
    <col min="5" max="5" width="14.421875" style="0" customWidth="1"/>
    <col min="6" max="6" width="11.00390625" style="0" customWidth="1"/>
    <col min="7" max="7" width="14.28125" style="0" customWidth="1"/>
    <col min="8" max="8" width="5.421875" style="0" customWidth="1"/>
    <col min="9" max="9" width="16.140625" style="0" customWidth="1"/>
    <col min="10" max="10" width="9.421875" style="0" customWidth="1"/>
  </cols>
  <sheetData>
    <row r="1" spans="2:12" ht="12.75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2" ht="12.75">
      <c r="B2" s="64" t="s">
        <v>45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2" ht="12.75">
      <c r="B3" s="64"/>
      <c r="C3" s="65">
        <f>IF('Increased Mortgage Int. Cost'!$E$22&lt;'Increased Mortgage Int. Cost'!$E$9,'Incr Mortgage text'!$K$47,'Increased Mortgage Int. Cost'!$E$7)</f>
        <v>0</v>
      </c>
      <c r="D3" s="66" t="s">
        <v>25</v>
      </c>
      <c r="E3" s="67">
        <f>IF(OldTerm&gt;NewTerm,NewTerm,OldTerm)</f>
        <v>0</v>
      </c>
      <c r="F3" s="64" t="s">
        <v>77</v>
      </c>
      <c r="G3" s="68">
        <f>'Increased Mortgage Int. Cost'!$E$8</f>
        <v>0</v>
      </c>
      <c r="H3" s="66" t="s">
        <v>26</v>
      </c>
      <c r="I3" s="65">
        <f>PV(G3/12,E3,-C3,0)</f>
        <v>0</v>
      </c>
      <c r="J3" s="64"/>
      <c r="K3" s="64"/>
      <c r="L3" s="64"/>
    </row>
    <row r="4" spans="2:12" ht="12.75">
      <c r="B4" s="64"/>
      <c r="C4" s="65">
        <f>IF('Increased Mortgage Int. Cost'!$E$22&lt;'Increased Mortgage Int. Cost'!$E$9,'Incr Mortgage text'!$K$47,'Increased Mortgage Int. Cost'!$E$7)</f>
        <v>0</v>
      </c>
      <c r="D4" s="66" t="s">
        <v>25</v>
      </c>
      <c r="E4" s="67">
        <f>IF(OldTerm&gt;NewTerm,NewTerm,OldTerm)</f>
        <v>0</v>
      </c>
      <c r="F4" s="64" t="s">
        <v>78</v>
      </c>
      <c r="G4" s="68">
        <f>'Increased Mortgage Int. Cost'!$E$21</f>
        <v>0</v>
      </c>
      <c r="H4" s="66" t="s">
        <v>26</v>
      </c>
      <c r="I4" s="65">
        <f>PV(G4/12,E4,-C4,0)</f>
        <v>0</v>
      </c>
      <c r="J4" s="64"/>
      <c r="K4" s="64"/>
      <c r="L4" s="64"/>
    </row>
    <row r="5" spans="2:12" ht="12.75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2:12" ht="12.75">
      <c r="B6" s="64" t="s">
        <v>46</v>
      </c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2:12" ht="12.75">
      <c r="B7" s="64"/>
      <c r="C7" s="5">
        <f>$I$3</f>
        <v>0</v>
      </c>
      <c r="D7" s="66" t="s">
        <v>28</v>
      </c>
      <c r="E7" s="5">
        <f>$I$4</f>
        <v>0</v>
      </c>
      <c r="F7" s="66" t="s">
        <v>26</v>
      </c>
      <c r="G7" s="5">
        <f>$C$7-$E$7</f>
        <v>0</v>
      </c>
      <c r="H7" s="64"/>
      <c r="I7" s="64"/>
      <c r="J7" s="64"/>
      <c r="K7" s="64"/>
      <c r="L7" s="64"/>
    </row>
    <row r="8" spans="2:12" ht="12.75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2.75">
      <c r="A10" s="64"/>
      <c r="B10" s="115"/>
      <c r="C10" s="115"/>
      <c r="D10" s="64"/>
      <c r="E10" s="64"/>
      <c r="F10" s="64"/>
      <c r="G10" s="64"/>
      <c r="H10" s="64"/>
      <c r="I10" s="69"/>
      <c r="J10" s="70"/>
      <c r="K10" s="64"/>
      <c r="L10" s="64"/>
    </row>
    <row r="11" spans="1:12" ht="12.75">
      <c r="A11" s="64"/>
      <c r="B11" s="64"/>
      <c r="C11" s="65"/>
      <c r="D11" s="66"/>
      <c r="E11" s="65"/>
      <c r="F11" s="66"/>
      <c r="G11" s="71"/>
      <c r="H11" s="64"/>
      <c r="I11" s="64"/>
      <c r="J11" s="64"/>
      <c r="K11" s="64"/>
      <c r="L11" s="64"/>
    </row>
    <row r="12" spans="1:12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12.75">
      <c r="A14" s="64"/>
      <c r="B14" s="64"/>
      <c r="C14" s="71"/>
      <c r="D14" s="66"/>
      <c r="E14" s="65"/>
      <c r="F14" s="66"/>
      <c r="G14" s="65"/>
      <c r="H14" s="64"/>
      <c r="I14" s="64"/>
      <c r="J14" s="64"/>
      <c r="K14" s="64"/>
      <c r="L14" s="64"/>
    </row>
    <row r="15" spans="1:12" ht="12.75">
      <c r="A15" s="64"/>
      <c r="B15" s="64"/>
      <c r="C15" s="72"/>
      <c r="D15" s="66"/>
      <c r="E15" s="72"/>
      <c r="F15" s="66"/>
      <c r="G15" s="72"/>
      <c r="H15" s="64"/>
      <c r="I15" s="64"/>
      <c r="J15" s="64"/>
      <c r="K15" s="64"/>
      <c r="L15" s="64"/>
    </row>
    <row r="16" spans="1:12" ht="12.75">
      <c r="A16" s="64"/>
      <c r="I16" s="64"/>
      <c r="J16" s="64"/>
      <c r="K16" s="64"/>
      <c r="L16" s="64"/>
    </row>
    <row r="17" spans="1:12" ht="12.75">
      <c r="A17" s="64"/>
      <c r="I17" s="64"/>
      <c r="J17" s="64"/>
      <c r="K17" s="64"/>
      <c r="L17" s="64"/>
    </row>
    <row r="18" spans="1:12" ht="12.75">
      <c r="A18" s="64"/>
      <c r="C18" s="29"/>
      <c r="D18" s="11"/>
      <c r="E18" s="39"/>
      <c r="F18" s="11"/>
      <c r="G18" s="29"/>
      <c r="I18" s="64"/>
      <c r="J18" s="64"/>
      <c r="K18" s="64"/>
      <c r="L18" s="64"/>
    </row>
    <row r="19" spans="1:12" ht="12.75">
      <c r="A19" s="64"/>
      <c r="I19" s="64"/>
      <c r="J19" s="64"/>
      <c r="K19" s="64"/>
      <c r="L19" s="64"/>
    </row>
    <row r="20" spans="1:12" ht="12.75">
      <c r="A20" s="64"/>
      <c r="D20" s="11"/>
      <c r="I20" s="64"/>
      <c r="J20" s="64"/>
      <c r="K20" s="64"/>
      <c r="L20" s="64"/>
    </row>
    <row r="21" spans="1:12" ht="12.75">
      <c r="A21" s="64"/>
      <c r="C21" s="29"/>
      <c r="D21" s="11"/>
      <c r="E21" s="29"/>
      <c r="F21" s="11"/>
      <c r="G21" s="29"/>
      <c r="I21" s="64"/>
      <c r="J21" s="64"/>
      <c r="K21" s="64"/>
      <c r="L21" s="64"/>
    </row>
    <row r="22" spans="1:12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ht="12.75">
      <c r="A23" s="64"/>
      <c r="J23" s="64"/>
      <c r="K23" s="64"/>
      <c r="L23" s="64"/>
    </row>
    <row r="24" spans="1:12" ht="12.75">
      <c r="A24" s="64"/>
      <c r="J24" s="64"/>
      <c r="K24" s="64"/>
      <c r="L24" s="64"/>
    </row>
    <row r="25" spans="1:12" ht="12.75">
      <c r="A25" s="64"/>
      <c r="C25" s="29"/>
      <c r="E25" s="46"/>
      <c r="G25" s="47"/>
      <c r="H25" s="11"/>
      <c r="I25" s="2"/>
      <c r="J25" s="64"/>
      <c r="K25" s="64"/>
      <c r="L25" s="64"/>
    </row>
    <row r="26" spans="1:12" ht="12.75">
      <c r="A26" s="64"/>
      <c r="B26" s="48"/>
      <c r="C26" s="15"/>
      <c r="D26" s="11"/>
      <c r="E26" s="39"/>
      <c r="F26" s="11"/>
      <c r="G26" s="15"/>
      <c r="J26" s="64"/>
      <c r="K26" s="64"/>
      <c r="L26" s="64"/>
    </row>
    <row r="27" spans="1:1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12.75">
      <c r="A28" s="64"/>
      <c r="B28" t="s">
        <v>80</v>
      </c>
      <c r="G28" s="29">
        <f>LoanComputedAmt1</f>
        <v>0</v>
      </c>
      <c r="I28" s="64"/>
      <c r="J28" s="64"/>
      <c r="K28" s="64"/>
      <c r="L28" s="64"/>
    </row>
    <row r="29" spans="1:12" ht="12.75">
      <c r="A29" s="64"/>
      <c r="B29" t="s">
        <v>81</v>
      </c>
      <c r="I29" s="64"/>
      <c r="J29" s="64"/>
      <c r="K29" s="64"/>
      <c r="L29" s="64"/>
    </row>
    <row r="30" spans="1:12" ht="12.75">
      <c r="A30" s="64"/>
      <c r="B30" s="64"/>
      <c r="C30" s="72"/>
      <c r="D30" s="64"/>
      <c r="E30" s="74"/>
      <c r="F30" s="64"/>
      <c r="G30" s="75"/>
      <c r="H30" s="64"/>
      <c r="I30" s="64"/>
      <c r="J30" s="64"/>
      <c r="K30" s="64"/>
      <c r="L30" s="64"/>
    </row>
    <row r="31" spans="1:12" ht="12.75">
      <c r="A31" s="64"/>
      <c r="B31" s="76"/>
      <c r="C31" s="72"/>
      <c r="D31" s="66"/>
      <c r="E31" s="73"/>
      <c r="F31" s="66"/>
      <c r="G31" s="72"/>
      <c r="H31" s="64"/>
      <c r="I31" s="64"/>
      <c r="J31" s="64"/>
      <c r="K31" s="64"/>
      <c r="L31" s="64"/>
    </row>
    <row r="32" spans="1:12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2.75">
      <c r="A33" s="64"/>
      <c r="B33" t="s">
        <v>83</v>
      </c>
      <c r="H33" s="64"/>
      <c r="I33" s="64"/>
      <c r="J33" s="64"/>
      <c r="K33" s="64"/>
      <c r="L33" s="64"/>
    </row>
    <row r="34" spans="1:1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12.75">
      <c r="A35" s="64"/>
      <c r="B35" s="64"/>
      <c r="C35" s="65"/>
      <c r="D35" s="66"/>
      <c r="E35" s="73"/>
      <c r="F35" s="66"/>
      <c r="G35" s="65"/>
      <c r="H35" s="64"/>
      <c r="I35" s="64"/>
      <c r="J35" s="64"/>
      <c r="K35" s="64"/>
      <c r="L35" s="64"/>
    </row>
    <row r="36" spans="1:1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2" ht="12.75">
      <c r="A37" s="64"/>
      <c r="B37" s="64"/>
      <c r="C37" s="64"/>
      <c r="D37" s="66"/>
      <c r="E37" s="64"/>
      <c r="F37" s="64"/>
      <c r="G37" s="64"/>
      <c r="H37" s="64"/>
      <c r="I37" s="64"/>
      <c r="J37" s="64"/>
      <c r="K37" s="64"/>
      <c r="L37" s="64"/>
    </row>
    <row r="38" spans="1:12" ht="12.75">
      <c r="A38" s="64"/>
      <c r="B38" s="64"/>
      <c r="C38" s="65"/>
      <c r="D38" s="66"/>
      <c r="E38" s="65"/>
      <c r="F38" s="66"/>
      <c r="G38" s="70"/>
      <c r="H38" s="64"/>
      <c r="I38" s="64"/>
      <c r="J38" s="64"/>
      <c r="K38" s="64"/>
      <c r="L38" s="64"/>
    </row>
    <row r="39" spans="1:1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</sheetData>
  <mergeCells count="1">
    <mergeCell ref="B10:C10"/>
  </mergeCells>
  <printOptions/>
  <pageMargins left="0.75" right="0.75" top="1" bottom="1" header="0.5" footer="0.5"/>
  <pageSetup fitToHeight="0" fitToWidth="1" horizontalDpi="600" verticalDpi="600" orientation="landscape" r:id="rId2"/>
  <headerFooter alignWithMargins="0">
    <oddFooter>&amp;L&amp;8Printed: &amp;D&amp;C&amp;8Page &amp;P of &amp;N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L41"/>
  <sheetViews>
    <sheetView showGridLines="0" workbookViewId="0" topLeftCell="A1">
      <selection activeCell="F25" sqref="F25"/>
    </sheetView>
  </sheetViews>
  <sheetFormatPr defaultColWidth="9.140625" defaultRowHeight="12.75"/>
  <cols>
    <col min="3" max="3" width="15.28125" style="0" customWidth="1"/>
    <col min="4" max="4" width="4.140625" style="0" customWidth="1"/>
    <col min="5" max="5" width="14.421875" style="0" customWidth="1"/>
    <col min="6" max="6" width="11.00390625" style="0" customWidth="1"/>
    <col min="7" max="7" width="14.28125" style="0" customWidth="1"/>
    <col min="8" max="8" width="4.57421875" style="0" customWidth="1"/>
    <col min="9" max="9" width="15.28125" style="0" customWidth="1"/>
  </cols>
  <sheetData>
    <row r="1" spans="1:12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2.75">
      <c r="A2" s="64"/>
      <c r="B2" s="64" t="s">
        <v>45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2.75">
      <c r="A4" s="64"/>
      <c r="B4" s="64"/>
      <c r="C4" s="70">
        <f>IF('Increased Mortgage Int. Cost'!$E$22&lt;'Increased Mortgage Int. Cost'!$E$9,'Incr Mortgage text'!$K$47,'Increased Mortgage Int. Cost'!$E$7)</f>
        <v>0</v>
      </c>
      <c r="D4" s="66" t="s">
        <v>25</v>
      </c>
      <c r="E4" s="67">
        <f>IF(OldTerm&gt;NewTerm,NewTerm,OldTerm)</f>
        <v>0</v>
      </c>
      <c r="F4" s="64" t="s">
        <v>77</v>
      </c>
      <c r="G4" s="68">
        <f>'Increased Mortgage Int. Cost'!$E$8</f>
        <v>0</v>
      </c>
      <c r="H4" s="66" t="s">
        <v>26</v>
      </c>
      <c r="I4" s="65">
        <f>PV(G4/12,E4,-C4,0)</f>
        <v>0</v>
      </c>
      <c r="J4" s="64"/>
      <c r="K4" s="64"/>
      <c r="L4" s="64"/>
    </row>
    <row r="5" spans="1:12" ht="12.75">
      <c r="A5" s="64"/>
      <c r="B5" s="64"/>
      <c r="C5" s="70">
        <f>IF('Increased Mortgage Int. Cost'!$E$22&lt;'Increased Mortgage Int. Cost'!$E$9,'Incr Mortgage text'!$K$47,'Increased Mortgage Int. Cost'!$E$7)</f>
        <v>0</v>
      </c>
      <c r="D5" s="66" t="s">
        <v>25</v>
      </c>
      <c r="E5" s="67">
        <f>IF(OldTerm&gt;NewTerm,NewTerm,OldTerm)</f>
        <v>0</v>
      </c>
      <c r="F5" s="64" t="s">
        <v>78</v>
      </c>
      <c r="G5" s="68">
        <f>'Increased Mortgage Int. Cost'!$E$21</f>
        <v>0</v>
      </c>
      <c r="H5" s="66" t="s">
        <v>26</v>
      </c>
      <c r="I5" s="65">
        <f>PV(G5/12,E5,-C5,0)</f>
        <v>0</v>
      </c>
      <c r="J5" s="64"/>
      <c r="K5" s="64"/>
      <c r="L5" s="64"/>
    </row>
    <row r="6" spans="1:1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2.75">
      <c r="A7" s="64"/>
      <c r="B7" s="64" t="s">
        <v>46</v>
      </c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2.75">
      <c r="A8" s="64"/>
      <c r="B8" s="64"/>
      <c r="C8" s="5">
        <f>$I$4</f>
        <v>0</v>
      </c>
      <c r="D8" s="66" t="s">
        <v>28</v>
      </c>
      <c r="E8" s="5">
        <f>$I$5</f>
        <v>0</v>
      </c>
      <c r="F8" s="66" t="s">
        <v>26</v>
      </c>
      <c r="G8" s="5">
        <f>$C$8-$E$8</f>
        <v>0</v>
      </c>
      <c r="H8" s="64"/>
      <c r="I8" s="64"/>
      <c r="J8" s="64"/>
      <c r="K8" s="64"/>
      <c r="L8" s="64"/>
    </row>
    <row r="9" spans="1:1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12.75">
      <c r="A11" s="64"/>
      <c r="B11" s="64" t="s">
        <v>126</v>
      </c>
      <c r="C11" s="77"/>
      <c r="D11" s="77"/>
      <c r="E11" s="77"/>
      <c r="F11" s="77"/>
      <c r="G11" s="77"/>
      <c r="H11" s="77"/>
      <c r="I11" s="77"/>
      <c r="J11" s="64"/>
      <c r="K11" s="64"/>
      <c r="L11" s="64"/>
    </row>
    <row r="12" spans="1:12" ht="12.75">
      <c r="A12" s="64"/>
      <c r="B12" s="77"/>
      <c r="C12" s="77"/>
      <c r="D12" s="77"/>
      <c r="E12" s="77"/>
      <c r="F12" s="77"/>
      <c r="G12" s="78"/>
      <c r="H12" s="78"/>
      <c r="I12" s="78"/>
      <c r="J12" s="64"/>
      <c r="K12" s="64"/>
      <c r="L12" s="64"/>
    </row>
    <row r="13" spans="1:12" ht="12.75">
      <c r="A13" s="64"/>
      <c r="B13" s="77"/>
      <c r="C13" s="77"/>
      <c r="D13" s="77"/>
      <c r="E13" s="79"/>
      <c r="F13" s="77"/>
      <c r="G13" s="77"/>
      <c r="H13" s="77"/>
      <c r="I13" s="77"/>
      <c r="J13" s="64"/>
      <c r="K13" s="64"/>
      <c r="L13" s="64"/>
    </row>
    <row r="14" spans="1:12" ht="12.75">
      <c r="A14" s="64"/>
      <c r="B14" s="77"/>
      <c r="C14" s="79"/>
      <c r="D14" s="80"/>
      <c r="E14" s="81"/>
      <c r="F14" s="80"/>
      <c r="G14" s="79"/>
      <c r="H14" s="77"/>
      <c r="I14" s="77"/>
      <c r="J14" s="64"/>
      <c r="K14" s="64"/>
      <c r="L14" s="64"/>
    </row>
    <row r="15" spans="1:12" ht="12.75">
      <c r="A15" s="64"/>
      <c r="B15" s="77"/>
      <c r="C15" s="77"/>
      <c r="D15" s="116"/>
      <c r="E15" s="117"/>
      <c r="F15" s="80"/>
      <c r="G15" s="79"/>
      <c r="H15" s="66"/>
      <c r="I15" s="5"/>
      <c r="J15" s="64"/>
      <c r="K15" s="64"/>
      <c r="L15" s="64"/>
    </row>
    <row r="16" spans="1:12" ht="12.75">
      <c r="A16" s="64"/>
      <c r="B16" s="77" t="s">
        <v>108</v>
      </c>
      <c r="C16" s="77"/>
      <c r="D16" s="80"/>
      <c r="E16" s="77"/>
      <c r="F16" s="77"/>
      <c r="G16" s="77"/>
      <c r="H16" s="64"/>
      <c r="I16" s="64"/>
      <c r="J16" s="64"/>
      <c r="K16" s="64"/>
      <c r="L16" s="64"/>
    </row>
    <row r="17" spans="1:12" ht="12.75">
      <c r="A17" s="64"/>
      <c r="B17" s="77"/>
      <c r="C17" s="79">
        <f>'Incr Mortg Result - Prorate'!$G$7</f>
        <v>0</v>
      </c>
      <c r="D17" s="80" t="s">
        <v>31</v>
      </c>
      <c r="E17" s="79">
        <f>'Incr Mortgage text'!$I$20</f>
        <v>0</v>
      </c>
      <c r="F17" s="80" t="s">
        <v>26</v>
      </c>
      <c r="G17" s="79">
        <f>'Incr Mortgage text'!$E$23+'Incr Mortgage text'!$G$23</f>
        <v>0</v>
      </c>
      <c r="H17" s="64"/>
      <c r="I17" s="64"/>
      <c r="J17" s="64"/>
      <c r="K17" s="64"/>
      <c r="L17" s="64"/>
    </row>
    <row r="18" spans="1:1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12.75">
      <c r="A19" s="64"/>
      <c r="B19" s="77"/>
      <c r="C19" s="77"/>
      <c r="D19" s="77"/>
      <c r="E19" s="77"/>
      <c r="F19" s="79"/>
      <c r="G19" s="77"/>
      <c r="H19" s="80"/>
      <c r="I19" s="72"/>
      <c r="J19" s="64"/>
      <c r="K19" s="64"/>
      <c r="L19" s="64"/>
    </row>
    <row r="20" spans="1:12" ht="12.75">
      <c r="A20" s="64"/>
      <c r="B20" s="77" t="s">
        <v>131</v>
      </c>
      <c r="C20" s="77"/>
      <c r="D20" s="77"/>
      <c r="E20" s="77"/>
      <c r="F20" s="77"/>
      <c r="G20" s="79"/>
      <c r="H20" s="77"/>
      <c r="I20" s="64"/>
      <c r="J20" s="64"/>
      <c r="K20" s="64"/>
      <c r="L20" s="64"/>
    </row>
    <row r="21" spans="1:12" ht="12.75">
      <c r="A21" s="64"/>
      <c r="B21" s="77" t="s">
        <v>130</v>
      </c>
      <c r="C21" s="77"/>
      <c r="D21" s="77"/>
      <c r="E21" s="77"/>
      <c r="F21" s="77"/>
      <c r="G21" s="77"/>
      <c r="H21" s="77"/>
      <c r="I21" s="64"/>
      <c r="J21" s="64"/>
      <c r="K21" s="64"/>
      <c r="L21" s="64"/>
    </row>
    <row r="22" spans="1:12" ht="12.75">
      <c r="A22" s="64"/>
      <c r="B22" s="64"/>
      <c r="C22" s="118"/>
      <c r="D22" s="118"/>
      <c r="E22" s="80"/>
      <c r="F22" s="79"/>
      <c r="G22" s="80"/>
      <c r="H22" s="119"/>
      <c r="I22" s="119"/>
      <c r="J22" s="64"/>
      <c r="K22" s="64"/>
      <c r="L22" s="64"/>
    </row>
    <row r="23" spans="1:12" ht="12.75">
      <c r="A23" s="64"/>
      <c r="B23" s="64"/>
      <c r="C23" s="77"/>
      <c r="D23" s="77"/>
      <c r="E23" s="77"/>
      <c r="F23" s="77"/>
      <c r="G23" s="77"/>
      <c r="H23" s="77"/>
      <c r="I23" s="77"/>
      <c r="J23" s="64"/>
      <c r="K23" s="64"/>
      <c r="L23" s="64"/>
    </row>
    <row r="24" spans="1:12" ht="12.75">
      <c r="A24" s="64"/>
      <c r="B24" s="64"/>
      <c r="C24" s="120"/>
      <c r="D24" s="120"/>
      <c r="E24" s="80"/>
      <c r="F24" s="82"/>
      <c r="G24" s="80"/>
      <c r="H24" s="120"/>
      <c r="I24" s="120"/>
      <c r="J24" s="64"/>
      <c r="K24" s="64"/>
      <c r="L24" s="64"/>
    </row>
    <row r="25" spans="1:1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12.75">
      <c r="A26" s="64"/>
      <c r="B26" s="77"/>
      <c r="C26" s="77"/>
      <c r="D26" s="77"/>
      <c r="E26" s="77"/>
      <c r="F26" s="77"/>
      <c r="G26" s="77"/>
      <c r="H26" s="77"/>
      <c r="I26" s="77"/>
      <c r="J26" s="64"/>
      <c r="K26" s="64"/>
      <c r="L26" s="64"/>
    </row>
    <row r="27" spans="1:12" ht="12.75">
      <c r="A27" s="64"/>
      <c r="B27" s="77"/>
      <c r="C27" s="77"/>
      <c r="D27" s="77"/>
      <c r="E27" s="77"/>
      <c r="F27" s="77"/>
      <c r="G27" s="77"/>
      <c r="H27" s="77"/>
      <c r="I27" s="77"/>
      <c r="J27" s="64"/>
      <c r="K27" s="64"/>
      <c r="L27" s="64"/>
    </row>
    <row r="28" spans="1:12" ht="12.75">
      <c r="A28" s="64"/>
      <c r="B28" s="77"/>
      <c r="C28" s="79"/>
      <c r="D28" s="77"/>
      <c r="E28" s="83"/>
      <c r="F28" s="77"/>
      <c r="G28" s="84"/>
      <c r="H28" s="85"/>
      <c r="I28" s="84"/>
      <c r="J28" s="64"/>
      <c r="K28" s="64"/>
      <c r="L28" s="64"/>
    </row>
    <row r="29" spans="1:12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</sheetData>
  <sheetProtection sheet="1" objects="1" scenarios="1"/>
  <mergeCells count="5">
    <mergeCell ref="D15:E15"/>
    <mergeCell ref="C22:D22"/>
    <mergeCell ref="H22:I22"/>
    <mergeCell ref="C24:D24"/>
    <mergeCell ref="H24:I24"/>
  </mergeCells>
  <printOptions/>
  <pageMargins left="0.75" right="0.75" top="1" bottom="1" header="0.5" footer="0.5"/>
  <pageSetup fitToHeight="0" horizontalDpi="600" verticalDpi="600" orientation="landscape" r:id="rId2"/>
  <headerFooter alignWithMargins="0">
    <oddFooter>&amp;L&amp;8Printed: &amp;D&amp;C&amp;8Page 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MoDOT</dc:creator>
  <cp:keywords/>
  <dc:description/>
  <cp:lastModifiedBy>valerie minnick</cp:lastModifiedBy>
  <cp:lastPrinted>2006-10-27T14:18:02Z</cp:lastPrinted>
  <dcterms:created xsi:type="dcterms:W3CDTF">2006-01-23T19:28:01Z</dcterms:created>
  <dcterms:modified xsi:type="dcterms:W3CDTF">2007-02-20T15:48:35Z</dcterms:modified>
  <cp:category/>
  <cp:version/>
  <cp:contentType/>
  <cp:contentStatus/>
</cp:coreProperties>
</file>