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S:\Engineering Policy Guide\Forms\"/>
    </mc:Choice>
  </mc:AlternateContent>
  <xr:revisionPtr revIDLastSave="0" documentId="8_{14ACEBA8-738B-4196-B597-10780EF183CF}" xr6:coauthVersionLast="45" xr6:coauthVersionMax="45" xr10:uidLastSave="{00000000-0000-0000-0000-000000000000}"/>
  <bookViews>
    <workbookView showSheetTabs="0" xWindow="-120" yWindow="-120" windowWidth="29040" windowHeight="15840"/>
  </bookViews>
  <sheets>
    <sheet name="Porphyry" sheetId="1" r:id="rId1"/>
  </sheets>
  <definedNames>
    <definedName name="_xlnm.Print_Area" localSheetId="0">Porphyry!$B$21:$P$51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7" i="1" l="1"/>
  <c r="Y7" i="1" s="1"/>
  <c r="R6" i="1"/>
  <c r="Y6" i="1" s="1"/>
  <c r="R8" i="1"/>
  <c r="Z8" i="1" s="1"/>
  <c r="R9" i="1"/>
  <c r="Z9" i="1"/>
  <c r="AF9" i="1" s="1"/>
  <c r="P32" i="1"/>
  <c r="N32" i="1"/>
  <c r="L32" i="1"/>
  <c r="L35" i="1" s="1"/>
  <c r="L39" i="1" s="1"/>
  <c r="J32" i="1"/>
  <c r="J35" i="1"/>
  <c r="J39" i="1" s="1"/>
  <c r="H32" i="1"/>
  <c r="F32" i="1"/>
  <c r="F35" i="1"/>
  <c r="F39" i="1" s="1"/>
  <c r="D32" i="1"/>
  <c r="D35" i="1"/>
  <c r="D39" i="1"/>
  <c r="P35" i="1"/>
  <c r="P39" i="1" s="1"/>
  <c r="N35" i="1"/>
  <c r="N39" i="1" s="1"/>
  <c r="H35" i="1"/>
  <c r="H39" i="1" s="1"/>
  <c r="P33" i="1"/>
  <c r="N33" i="1"/>
  <c r="L33" i="1"/>
  <c r="J33" i="1"/>
  <c r="H33" i="1"/>
  <c r="F33" i="1"/>
  <c r="D33" i="1"/>
  <c r="Q33" i="1" s="1"/>
  <c r="J36" i="1"/>
  <c r="H36" i="1"/>
  <c r="P36" i="1"/>
  <c r="Q36" i="1" s="1"/>
  <c r="L43" i="1" s="1"/>
  <c r="L44" i="1" s="1"/>
  <c r="N36" i="1"/>
  <c r="L36" i="1"/>
  <c r="F36" i="1"/>
  <c r="D36" i="1"/>
  <c r="R18" i="1"/>
  <c r="AB18" i="1" s="1"/>
  <c r="R19" i="1"/>
  <c r="AA19" i="1" s="1"/>
  <c r="AF19" i="1" s="1"/>
  <c r="R17" i="1"/>
  <c r="V17" i="1" s="1"/>
  <c r="AF17" i="1" s="1"/>
  <c r="R5" i="1"/>
  <c r="X5" i="1" s="1"/>
  <c r="R10" i="1"/>
  <c r="W10" i="1"/>
  <c r="AF10" i="1" s="1"/>
  <c r="R11" i="1"/>
  <c r="V11" i="1" s="1"/>
  <c r="R12" i="1"/>
  <c r="AB12" i="1"/>
  <c r="AF12" i="1" s="1"/>
  <c r="R13" i="1"/>
  <c r="AA13" i="1" s="1"/>
  <c r="R14" i="1"/>
  <c r="AA14" i="1" s="1"/>
  <c r="AF14" i="1" s="1"/>
  <c r="R15" i="1"/>
  <c r="W15" i="1"/>
  <c r="AF15" i="1" s="1"/>
  <c r="R16" i="1"/>
  <c r="V16" i="1" s="1"/>
  <c r="AF16" i="1" s="1"/>
  <c r="R4" i="1"/>
  <c r="R20" i="1" s="1"/>
  <c r="R21" i="1" s="1"/>
  <c r="T5" i="1"/>
  <c r="Q29" i="1"/>
  <c r="L42" i="1" s="1"/>
  <c r="Q32" i="1"/>
  <c r="D42" i="1" s="1"/>
  <c r="X4" i="1"/>
  <c r="AG9" i="1"/>
  <c r="W20" i="1"/>
  <c r="W21" i="1" s="1"/>
  <c r="AG4" i="1"/>
  <c r="AG5" i="1" l="1"/>
  <c r="AG20" i="1" s="1"/>
  <c r="L45" i="1" s="1"/>
  <c r="L46" i="1" s="1"/>
  <c r="AF5" i="1"/>
  <c r="X20" i="1"/>
  <c r="AF11" i="1"/>
  <c r="V20" i="1"/>
  <c r="AF13" i="1"/>
  <c r="AA20" i="1"/>
  <c r="V24" i="1" s="1"/>
  <c r="Z20" i="1"/>
  <c r="Z21" i="1" s="1"/>
  <c r="AG8" i="1"/>
  <c r="AF8" i="1"/>
  <c r="AF6" i="1"/>
  <c r="AG6" i="1"/>
  <c r="Y20" i="1"/>
  <c r="Y21" i="1" s="1"/>
  <c r="Q39" i="1"/>
  <c r="AB20" i="1"/>
  <c r="V25" i="1" s="1"/>
  <c r="AF18" i="1"/>
  <c r="AG7" i="1"/>
  <c r="AF7" i="1"/>
  <c r="H42" i="1"/>
  <c r="Q35" i="1"/>
  <c r="AF4" i="1"/>
  <c r="AF20" i="1" s="1"/>
  <c r="V23" i="1" l="1"/>
  <c r="V21" i="1"/>
  <c r="U20" i="1"/>
  <c r="X21" i="1"/>
  <c r="V22" i="1"/>
  <c r="D22" i="1" s="1"/>
  <c r="H43" i="1"/>
  <c r="H44" i="1" s="1"/>
  <c r="D43" i="1"/>
  <c r="D44" i="1" s="1"/>
  <c r="D45" i="1"/>
  <c r="J24" i="1"/>
  <c r="H45" i="1"/>
  <c r="D46" i="1" l="1"/>
  <c r="H46" i="1"/>
  <c r="B31" i="1"/>
  <c r="D41" i="1" l="1"/>
  <c r="B33" i="1"/>
  <c r="L41" i="1"/>
  <c r="B32" i="1"/>
  <c r="H41" i="1"/>
</calcChain>
</file>

<file path=xl/comments1.xml><?xml version="1.0" encoding="utf-8"?>
<comments xmlns="http://schemas.openxmlformats.org/spreadsheetml/2006/main">
  <authors>
    <author>Michael R. Meyerhoff</author>
  </authors>
  <commentList>
    <comment ref="B39" authorId="0" shapeId="0">
      <text>
        <r>
          <rPr>
            <b/>
            <sz val="9"/>
            <color indexed="81"/>
            <rFont val="Tahoma"/>
            <family val="2"/>
          </rPr>
          <t xml:space="preserve">Chert volume is only calculated for non-durable aggregates
</t>
        </r>
      </text>
    </comment>
  </commentList>
</comments>
</file>

<file path=xl/sharedStrings.xml><?xml version="1.0" encoding="utf-8"?>
<sst xmlns="http://schemas.openxmlformats.org/spreadsheetml/2006/main" count="130" uniqueCount="97">
  <si>
    <t>Aggregate 1</t>
  </si>
  <si>
    <t>Aggregate 2</t>
  </si>
  <si>
    <t>Aggregate 3</t>
  </si>
  <si>
    <t>Aggregate 4</t>
  </si>
  <si>
    <t>Aggregate 5</t>
  </si>
  <si>
    <t>Porphyry</t>
  </si>
  <si>
    <t>Steel Slag</t>
  </si>
  <si>
    <t>Boiler Slag</t>
  </si>
  <si>
    <t>Crushed Gravel</t>
  </si>
  <si>
    <t>Quartzite</t>
  </si>
  <si>
    <t>Granite</t>
  </si>
  <si>
    <t>Limestone/Dolomite</t>
  </si>
  <si>
    <t>Total Volume</t>
  </si>
  <si>
    <t>Porph. / N-C</t>
  </si>
  <si>
    <t xml:space="preserve"> % Porph. / N-C</t>
  </si>
  <si>
    <t>+ #8</t>
  </si>
  <si>
    <t>+ #4</t>
  </si>
  <si>
    <t>- #4</t>
  </si>
  <si>
    <t>Flint Chat</t>
  </si>
  <si>
    <t>Aggregate 6</t>
  </si>
  <si>
    <t>Aggregate 7</t>
  </si>
  <si>
    <t>MoDOT's Durable Aggregate Calculation Sheet</t>
  </si>
  <si>
    <t xml:space="preserve">Specification </t>
  </si>
  <si>
    <t>403.3.3  Porphryr</t>
  </si>
  <si>
    <t>Criteria</t>
  </si>
  <si>
    <t xml:space="preserve">Mix Types </t>
  </si>
  <si>
    <t>No Steel Slag</t>
  </si>
  <si>
    <t>With Steel Slag</t>
  </si>
  <si>
    <t>Limestones LA &gt; 30</t>
  </si>
  <si>
    <t>Limestones LA &lt; 30</t>
  </si>
  <si>
    <t xml:space="preserve">403.3.5  Non-Carbonate </t>
  </si>
  <si>
    <t>403.3.3 and 403.3.5 Non-Carbonate</t>
  </si>
  <si>
    <t>125mm SMRs</t>
  </si>
  <si>
    <t>095mm SMRs</t>
  </si>
  <si>
    <t>Condition</t>
  </si>
  <si>
    <t>50% Plus #8 by volume and 40% Plus #8 by wieght</t>
  </si>
  <si>
    <t>50% Plus #8 by volume and 45% Plus #8 by wieght</t>
  </si>
  <si>
    <t>20% Minus #4</t>
  </si>
  <si>
    <t>30% Plus #4</t>
  </si>
  <si>
    <t>All Pass</t>
  </si>
  <si>
    <t>AIR  &gt; 30%</t>
  </si>
  <si>
    <t>AIR &gt;  20%</t>
  </si>
  <si>
    <t>Blend AIR Testing  With LA &lt; 30</t>
  </si>
  <si>
    <t>Blend AIR Testing  With LA &gt; 30</t>
  </si>
  <si>
    <t>Please indicate which case to evaluate against:</t>
  </si>
  <si>
    <t>SP048B,  SP048NC , SP095B, SP125B</t>
  </si>
  <si>
    <t>Use This Case</t>
  </si>
  <si>
    <t>The Specifications contain several different criteria for ensuring durable aggregates where needed.  Please choose a case below:</t>
  </si>
  <si>
    <t>AIR</t>
  </si>
  <si>
    <t>Good</t>
  </si>
  <si>
    <t>All Dolomites</t>
  </si>
  <si>
    <t>Non-Carbonate Aggregate By Volume</t>
  </si>
  <si>
    <t>Porphyry Aggregate By Volume And Wieght</t>
  </si>
  <si>
    <t>Non-Carbonate Dolomites</t>
  </si>
  <si>
    <t>Method:</t>
  </si>
  <si>
    <t>401.4.4.3 Non-Carbonate</t>
  </si>
  <si>
    <t>BP3-NC</t>
  </si>
  <si>
    <t>Blend AIR Testing</t>
  </si>
  <si>
    <t>Limestones</t>
  </si>
  <si>
    <t>AIR &gt; 20%</t>
  </si>
  <si>
    <t>Non-Carbonate Aggregates By AIR on Blend</t>
  </si>
  <si>
    <t>%AIR on Blend Mix</t>
  </si>
  <si>
    <t>All Dolomite Mixes Pass</t>
  </si>
  <si>
    <t>mix eval</t>
  </si>
  <si>
    <t>RAP</t>
  </si>
  <si>
    <t>RAS</t>
  </si>
  <si>
    <t>Y</t>
  </si>
  <si>
    <t>N</t>
  </si>
  <si>
    <t>Total</t>
  </si>
  <si>
    <t>Durable Volume</t>
  </si>
  <si>
    <t>Chert Volume</t>
  </si>
  <si>
    <t>Meets Durable?</t>
  </si>
  <si>
    <r>
      <t>Agg G</t>
    </r>
    <r>
      <rPr>
        <vertAlign val="subscript"/>
        <sz val="14"/>
        <rFont val="Arial"/>
        <family val="2"/>
      </rPr>
      <t>sb</t>
    </r>
  </si>
  <si>
    <r>
      <t>Chert G</t>
    </r>
    <r>
      <rPr>
        <vertAlign val="subscript"/>
        <sz val="14"/>
        <rFont val="Arial"/>
        <family val="2"/>
      </rPr>
      <t>sb</t>
    </r>
  </si>
  <si>
    <t>Agg Type</t>
  </si>
  <si>
    <t>Durable Wieght</t>
  </si>
  <si>
    <t>Agg % Wt.</t>
  </si>
  <si>
    <t>Total Wieght</t>
  </si>
  <si>
    <t>% Plus #8</t>
  </si>
  <si>
    <t>% Plus #4</t>
  </si>
  <si>
    <t>% Minus #4</t>
  </si>
  <si>
    <t xml:space="preserve">% Chert </t>
  </si>
  <si>
    <t>% Durable</t>
  </si>
  <si>
    <t>Spec Reqs</t>
  </si>
  <si>
    <t>Include Chert only for Non-Carbonate Volume</t>
  </si>
  <si>
    <t>% Durable w/Chert</t>
  </si>
  <si>
    <t>50% Plus #16 by volume and 40% Plus #16 by wieght</t>
  </si>
  <si>
    <t>50% Plus #16 by volume and 45% Plus #16 by wieght</t>
  </si>
  <si>
    <t>SP048xLP</t>
  </si>
  <si>
    <t>50% Plus #30 by volume and 45% Plus #30 by wieght</t>
  </si>
  <si>
    <t>50% Plus #30 by volume and 40% Plus #30 by wieght</t>
  </si>
  <si>
    <t>125SMAs,  SP125xLP</t>
  </si>
  <si>
    <t>095 SMAs, SP095xLP</t>
  </si>
  <si>
    <t>Version:  3   5/19/17</t>
  </si>
  <si>
    <t/>
  </si>
  <si>
    <t>% Plus #16</t>
  </si>
  <si>
    <t>% Plus #30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</si>
</sst>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00"/>
  </numFmts>
  <fonts count="18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vertAlign val="subscript"/>
      <sz val="14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sz val="18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b/>
      <sz val="9"/>
      <color indexed="81"/>
      <name val="Tahoma"/>
      <family val="2"/>
    </font>
    <font>
      <b/>
      <i/>
      <sz val="18"/>
      <color theme="9" tint="-0.499984740745262"/>
      <name val="Arial"/>
      <family val="2"/>
    </font>
    <font>
      <sz val="10"/>
      <color theme="9" tint="-0.499984740745262"/>
      <name val="Arial"/>
      <family val="2"/>
    </font>
    <font>
      <sz val="12"/>
      <color theme="9" tint="-0.499984740745262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165" fontId="2" fillId="0" borderId="5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 vertical="center"/>
    </xf>
    <xf numFmtId="165" fontId="2" fillId="2" borderId="9" xfId="0" applyNumberFormat="1" applyFont="1" applyFill="1" applyBorder="1" applyAlignment="1" applyProtection="1">
      <alignment horizontal="center" vertical="center"/>
      <protection locked="0"/>
    </xf>
    <xf numFmtId="165" fontId="2" fillId="0" borderId="9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3" fillId="0" borderId="0" xfId="0" applyFont="1" applyBorder="1"/>
    <xf numFmtId="0" fontId="3" fillId="0" borderId="26" xfId="0" applyFont="1" applyBorder="1" applyAlignment="1">
      <alignment vertical="center"/>
    </xf>
    <xf numFmtId="0" fontId="3" fillId="0" borderId="26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vertical="center"/>
    </xf>
    <xf numFmtId="0" fontId="3" fillId="0" borderId="24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25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9" fontId="3" fillId="0" borderId="25" xfId="0" quotePrefix="1" applyNumberFormat="1" applyFont="1" applyBorder="1" applyAlignment="1">
      <alignment horizontal="center" vertical="center"/>
    </xf>
    <xf numFmtId="9" fontId="3" fillId="0" borderId="24" xfId="0" quotePrefix="1" applyNumberFormat="1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8" fillId="0" borderId="0" xfId="0" applyFont="1"/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0" xfId="0" applyBorder="1"/>
    <xf numFmtId="0" fontId="3" fillId="0" borderId="20" xfId="0" applyFont="1" applyFill="1" applyBorder="1" applyAlignment="1">
      <alignment vertical="center"/>
    </xf>
    <xf numFmtId="0" fontId="0" fillId="0" borderId="20" xfId="0" applyBorder="1"/>
    <xf numFmtId="0" fontId="3" fillId="0" borderId="20" xfId="0" applyFont="1" applyBorder="1" applyAlignment="1">
      <alignment horizontal="center" vertical="center"/>
    </xf>
    <xf numFmtId="0" fontId="0" fillId="0" borderId="21" xfId="0" applyBorder="1"/>
    <xf numFmtId="0" fontId="3" fillId="0" borderId="17" xfId="0" applyFont="1" applyFill="1" applyBorder="1" applyAlignment="1">
      <alignment vertical="center"/>
    </xf>
    <xf numFmtId="0" fontId="0" fillId="0" borderId="17" xfId="0" applyBorder="1"/>
    <xf numFmtId="0" fontId="0" fillId="0" borderId="18" xfId="0" applyBorder="1"/>
    <xf numFmtId="0" fontId="3" fillId="0" borderId="30" xfId="0" applyFont="1" applyFill="1" applyBorder="1" applyAlignment="1">
      <alignment vertical="center"/>
    </xf>
    <xf numFmtId="0" fontId="0" fillId="0" borderId="30" xfId="0" applyBorder="1"/>
    <xf numFmtId="0" fontId="3" fillId="0" borderId="30" xfId="0" applyFont="1" applyBorder="1" applyAlignment="1">
      <alignment horizontal="center" vertical="center"/>
    </xf>
    <xf numFmtId="0" fontId="0" fillId="0" borderId="31" xfId="0" applyBorder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0" fillId="0" borderId="0" xfId="0" applyFont="1" applyAlignment="1">
      <alignment horizontal="right"/>
    </xf>
    <xf numFmtId="0" fontId="9" fillId="0" borderId="0" xfId="0" applyFont="1" applyBorder="1"/>
    <xf numFmtId="0" fontId="2" fillId="2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/>
    </xf>
    <xf numFmtId="0" fontId="9" fillId="3" borderId="32" xfId="0" applyFont="1" applyFill="1" applyBorder="1" applyAlignment="1">
      <alignment horizontal="center"/>
    </xf>
    <xf numFmtId="0" fontId="9" fillId="3" borderId="33" xfId="0" applyFont="1" applyFill="1" applyBorder="1" applyAlignment="1">
      <alignment horizontal="center"/>
    </xf>
    <xf numFmtId="0" fontId="9" fillId="3" borderId="34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35" xfId="0" applyFont="1" applyFill="1" applyBorder="1" applyAlignment="1">
      <alignment horizont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5" fillId="0" borderId="0" xfId="0" applyFont="1"/>
    <xf numFmtId="0" fontId="2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quotePrefix="1" applyFont="1" applyBorder="1" applyAlignment="1">
      <alignment horizontal="center" vertical="center"/>
    </xf>
    <xf numFmtId="0" fontId="15" fillId="0" borderId="0" xfId="0" quotePrefix="1" applyFont="1"/>
    <xf numFmtId="0" fontId="3" fillId="0" borderId="0" xfId="0" applyFont="1" applyAlignment="1">
      <alignment horizontal="left"/>
    </xf>
    <xf numFmtId="0" fontId="16" fillId="0" borderId="0" xfId="0" applyFont="1"/>
    <xf numFmtId="0" fontId="9" fillId="3" borderId="36" xfId="0" applyFont="1" applyFill="1" applyBorder="1" applyAlignment="1">
      <alignment horizontal="center"/>
    </xf>
    <xf numFmtId="0" fontId="9" fillId="3" borderId="37" xfId="0" applyFont="1" applyFill="1" applyBorder="1" applyAlignment="1">
      <alignment horizontal="center"/>
    </xf>
    <xf numFmtId="0" fontId="9" fillId="3" borderId="38" xfId="0" applyFont="1" applyFill="1" applyBorder="1" applyAlignment="1">
      <alignment horizontal="center"/>
    </xf>
    <xf numFmtId="0" fontId="17" fillId="0" borderId="0" xfId="0" applyFont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4" borderId="12" xfId="0" applyFont="1" applyFill="1" applyBorder="1" applyAlignment="1" applyProtection="1">
      <alignment horizontal="right" vertical="center"/>
      <protection locked="0"/>
    </xf>
    <xf numFmtId="0" fontId="5" fillId="4" borderId="16" xfId="0" applyFont="1" applyFill="1" applyBorder="1" applyAlignment="1" applyProtection="1">
      <alignment horizontal="right" vertical="center"/>
      <protection locked="0"/>
    </xf>
    <xf numFmtId="0" fontId="2" fillId="0" borderId="12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1">
    <cellStyle name="Normal" xfId="0" builtinId="0"/>
  </cellStyles>
  <dxfs count="5">
    <dxf>
      <font>
        <color theme="0"/>
      </font>
    </dxf>
    <dxf>
      <fill>
        <patternFill>
          <bgColor theme="0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B1:AR75"/>
  <sheetViews>
    <sheetView showGridLines="0" tabSelected="1" zoomScale="70" zoomScaleNormal="70" workbookViewId="0">
      <selection activeCell="N19" sqref="N19"/>
    </sheetView>
  </sheetViews>
  <sheetFormatPr defaultRowHeight="12.75" x14ac:dyDescent="0.2"/>
  <cols>
    <col min="1" max="1" width="2.28515625" customWidth="1"/>
    <col min="2" max="2" width="15.42578125" customWidth="1"/>
    <col min="3" max="3" width="5.5703125" customWidth="1"/>
    <col min="4" max="4" width="27.140625" customWidth="1"/>
    <col min="5" max="5" width="1.140625" customWidth="1"/>
    <col min="6" max="6" width="27.140625" customWidth="1"/>
    <col min="7" max="7" width="1.140625" customWidth="1"/>
    <col min="8" max="8" width="27.140625" customWidth="1"/>
    <col min="9" max="9" width="1.140625" customWidth="1"/>
    <col min="10" max="10" width="27.140625" customWidth="1"/>
    <col min="11" max="11" width="1.140625" customWidth="1"/>
    <col min="12" max="12" width="27.140625" customWidth="1"/>
    <col min="13" max="13" width="1" customWidth="1"/>
    <col min="14" max="14" width="27.140625" customWidth="1"/>
    <col min="15" max="15" width="1.140625" customWidth="1"/>
    <col min="16" max="16" width="27.140625" customWidth="1"/>
    <col min="17" max="17" width="11.28515625" customWidth="1"/>
    <col min="25" max="25" width="10.42578125" customWidth="1"/>
    <col min="26" max="26" width="11.140625" customWidth="1"/>
  </cols>
  <sheetData>
    <row r="1" spans="2:44" ht="24.95" customHeight="1" x14ac:dyDescent="0.4">
      <c r="B1" s="29" t="s">
        <v>21</v>
      </c>
      <c r="J1" s="102" t="s">
        <v>47</v>
      </c>
      <c r="K1" s="102"/>
      <c r="L1" s="102"/>
      <c r="M1" s="102"/>
      <c r="N1" s="102"/>
      <c r="Q1" s="88"/>
      <c r="R1" s="88"/>
      <c r="S1" s="88" t="s">
        <v>66</v>
      </c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</row>
    <row r="2" spans="2:44" ht="24.95" customHeight="1" x14ac:dyDescent="0.35">
      <c r="B2" s="57" t="s">
        <v>93</v>
      </c>
      <c r="J2" s="102"/>
      <c r="K2" s="102"/>
      <c r="L2" s="102"/>
      <c r="M2" s="102"/>
      <c r="N2" s="102"/>
      <c r="P2" s="95"/>
      <c r="Q2" s="88"/>
      <c r="R2" s="88"/>
      <c r="S2" s="88" t="s">
        <v>67</v>
      </c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95"/>
      <c r="AJ2" s="95"/>
      <c r="AK2" s="95"/>
      <c r="AL2" s="95"/>
      <c r="AM2" s="95"/>
      <c r="AN2" s="95"/>
      <c r="AO2" s="95"/>
      <c r="AP2" s="95"/>
      <c r="AQ2" s="95"/>
      <c r="AR2" s="95"/>
    </row>
    <row r="3" spans="2:44" ht="24.95" customHeight="1" x14ac:dyDescent="0.2">
      <c r="B3" s="54" t="s">
        <v>22</v>
      </c>
      <c r="D3" s="55" t="s">
        <v>25</v>
      </c>
      <c r="F3" s="28" t="s">
        <v>34</v>
      </c>
      <c r="H3" s="55" t="s">
        <v>24</v>
      </c>
      <c r="L3" s="28" t="s">
        <v>44</v>
      </c>
      <c r="P3" s="95"/>
      <c r="Q3" s="88"/>
      <c r="R3" s="88"/>
      <c r="S3" s="88"/>
      <c r="T3" s="88"/>
      <c r="U3" s="88"/>
      <c r="V3" s="88" t="s">
        <v>80</v>
      </c>
      <c r="W3" s="88" t="s">
        <v>79</v>
      </c>
      <c r="X3" s="88" t="s">
        <v>78</v>
      </c>
      <c r="Y3" s="88" t="s">
        <v>95</v>
      </c>
      <c r="Z3" s="88" t="s">
        <v>96</v>
      </c>
      <c r="AA3" s="88" t="s">
        <v>48</v>
      </c>
      <c r="AB3" s="88" t="s">
        <v>49</v>
      </c>
      <c r="AC3" s="88"/>
      <c r="AD3" s="88"/>
      <c r="AE3" s="88"/>
      <c r="AF3" s="88"/>
      <c r="AG3" s="88"/>
      <c r="AH3" s="88"/>
      <c r="AI3" s="95"/>
      <c r="AJ3" s="95"/>
      <c r="AK3" s="95"/>
      <c r="AL3" s="95"/>
      <c r="AM3" s="95"/>
      <c r="AN3" s="95"/>
      <c r="AO3" s="95"/>
      <c r="AP3" s="95"/>
      <c r="AQ3" s="95"/>
      <c r="AR3" s="95"/>
    </row>
    <row r="4" spans="2:44" ht="24.95" customHeight="1" x14ac:dyDescent="0.3">
      <c r="B4" s="104" t="s">
        <v>23</v>
      </c>
      <c r="C4" s="105"/>
      <c r="D4" s="100" t="s">
        <v>91</v>
      </c>
      <c r="E4" s="32"/>
      <c r="F4" s="33" t="s">
        <v>26</v>
      </c>
      <c r="G4" s="33"/>
      <c r="H4" s="34" t="s">
        <v>35</v>
      </c>
      <c r="I4" s="35"/>
      <c r="J4" s="36"/>
      <c r="L4" s="96"/>
      <c r="P4" s="95"/>
      <c r="Q4" s="88"/>
      <c r="R4" s="88">
        <f>IF(L4="Use This Case",1,0)</f>
        <v>0</v>
      </c>
      <c r="S4" s="88"/>
      <c r="T4" s="88" t="s">
        <v>46</v>
      </c>
      <c r="U4" s="88"/>
      <c r="V4" s="88">
        <v>0</v>
      </c>
      <c r="W4" s="88">
        <v>0</v>
      </c>
      <c r="X4" s="88">
        <f>IF(R4=1,1,0)</f>
        <v>0</v>
      </c>
      <c r="Y4" s="88">
        <v>0</v>
      </c>
      <c r="Z4" s="88">
        <v>0</v>
      </c>
      <c r="AA4" s="88">
        <v>0</v>
      </c>
      <c r="AB4" s="88">
        <v>0</v>
      </c>
      <c r="AC4" s="88"/>
      <c r="AD4" s="88">
        <v>50</v>
      </c>
      <c r="AE4" s="88">
        <v>40</v>
      </c>
      <c r="AF4" s="88">
        <f t="shared" ref="AF4:AF19" si="0">IF(SUM(V4:AB4)&gt;0,AD4,0)</f>
        <v>0</v>
      </c>
      <c r="AG4" s="88">
        <f t="shared" ref="AG4:AG9" si="1">IF(SUM(V4:AB4)&gt;0,AE4,0)</f>
        <v>0</v>
      </c>
      <c r="AH4" s="88"/>
      <c r="AI4" s="95"/>
      <c r="AJ4" s="95"/>
      <c r="AK4" s="95"/>
      <c r="AL4" s="95"/>
      <c r="AM4" s="95"/>
      <c r="AN4" s="95"/>
      <c r="AO4" s="95"/>
      <c r="AP4" s="95"/>
      <c r="AQ4" s="95"/>
      <c r="AR4" s="95"/>
    </row>
    <row r="5" spans="2:44" ht="24.95" customHeight="1" x14ac:dyDescent="0.3">
      <c r="B5" s="108"/>
      <c r="C5" s="109"/>
      <c r="D5" s="101"/>
      <c r="E5" s="32"/>
      <c r="F5" s="38" t="s">
        <v>27</v>
      </c>
      <c r="G5" s="38"/>
      <c r="H5" s="39" t="s">
        <v>36</v>
      </c>
      <c r="I5" s="40"/>
      <c r="J5" s="41"/>
      <c r="L5" s="97" t="s">
        <v>94</v>
      </c>
      <c r="P5" s="95"/>
      <c r="Q5" s="88"/>
      <c r="R5" s="88">
        <f t="shared" ref="R5:R16" si="2">IF(L5="Use This Case",1,0)</f>
        <v>0</v>
      </c>
      <c r="S5" s="88"/>
      <c r="T5" s="88" t="str">
        <f>""</f>
        <v/>
      </c>
      <c r="U5" s="88"/>
      <c r="V5" s="88">
        <v>0</v>
      </c>
      <c r="W5" s="88">
        <v>0</v>
      </c>
      <c r="X5" s="88">
        <f>IF(R5=1,1,0)</f>
        <v>0</v>
      </c>
      <c r="Y5" s="88">
        <v>0</v>
      </c>
      <c r="Z5" s="88">
        <v>0</v>
      </c>
      <c r="AA5" s="88">
        <v>0</v>
      </c>
      <c r="AB5" s="88">
        <v>0</v>
      </c>
      <c r="AC5" s="88"/>
      <c r="AD5" s="88">
        <v>50</v>
      </c>
      <c r="AE5" s="88">
        <v>45</v>
      </c>
      <c r="AF5" s="88">
        <f t="shared" si="0"/>
        <v>0</v>
      </c>
      <c r="AG5" s="88">
        <f t="shared" si="1"/>
        <v>0</v>
      </c>
      <c r="AH5" s="88"/>
      <c r="AI5" s="95"/>
      <c r="AJ5" s="95"/>
      <c r="AK5" s="95"/>
      <c r="AL5" s="95"/>
      <c r="AM5" s="95"/>
      <c r="AN5" s="95"/>
      <c r="AO5" s="95"/>
      <c r="AP5" s="95"/>
      <c r="AQ5" s="95"/>
      <c r="AR5" s="95"/>
    </row>
    <row r="6" spans="2:44" ht="24.95" customHeight="1" x14ac:dyDescent="0.3">
      <c r="B6" s="108"/>
      <c r="C6" s="109"/>
      <c r="D6" s="100" t="s">
        <v>92</v>
      </c>
      <c r="E6" s="32"/>
      <c r="F6" s="33" t="s">
        <v>26</v>
      </c>
      <c r="G6" s="33"/>
      <c r="H6" s="34" t="s">
        <v>86</v>
      </c>
      <c r="I6" s="35"/>
      <c r="J6" s="36"/>
      <c r="L6" s="97" t="s">
        <v>46</v>
      </c>
      <c r="P6" s="95"/>
      <c r="Q6" s="88"/>
      <c r="R6" s="88">
        <f t="shared" si="2"/>
        <v>1</v>
      </c>
      <c r="S6" s="88"/>
      <c r="T6" s="88"/>
      <c r="U6" s="88"/>
      <c r="V6" s="88">
        <v>0</v>
      </c>
      <c r="W6" s="88">
        <v>0</v>
      </c>
      <c r="X6" s="88">
        <v>0</v>
      </c>
      <c r="Y6" s="88">
        <f>IF(R6=1,1,0)</f>
        <v>1</v>
      </c>
      <c r="Z6" s="88">
        <v>0</v>
      </c>
      <c r="AA6" s="88">
        <v>0</v>
      </c>
      <c r="AB6" s="88">
        <v>0</v>
      </c>
      <c r="AC6" s="88"/>
      <c r="AD6" s="88">
        <v>50</v>
      </c>
      <c r="AE6" s="88">
        <v>45</v>
      </c>
      <c r="AF6" s="88">
        <f t="shared" si="0"/>
        <v>50</v>
      </c>
      <c r="AG6" s="88">
        <f t="shared" si="1"/>
        <v>45</v>
      </c>
      <c r="AH6" s="88"/>
      <c r="AI6" s="95"/>
      <c r="AJ6" s="95"/>
      <c r="AK6" s="95"/>
      <c r="AL6" s="95"/>
      <c r="AM6" s="95"/>
      <c r="AN6" s="95"/>
      <c r="AO6" s="95"/>
      <c r="AP6" s="95"/>
      <c r="AQ6" s="95"/>
      <c r="AR6" s="95"/>
    </row>
    <row r="7" spans="2:44" ht="24.95" customHeight="1" x14ac:dyDescent="0.3">
      <c r="B7" s="108"/>
      <c r="C7" s="109"/>
      <c r="D7" s="101"/>
      <c r="E7" s="32"/>
      <c r="F7" s="38" t="s">
        <v>27</v>
      </c>
      <c r="G7" s="38"/>
      <c r="H7" s="39" t="s">
        <v>87</v>
      </c>
      <c r="I7" s="40"/>
      <c r="J7" s="41"/>
      <c r="L7" s="97"/>
      <c r="P7" s="95"/>
      <c r="Q7" s="88"/>
      <c r="R7" s="88">
        <f>IF(L7="Use This Case",1,0)</f>
        <v>0</v>
      </c>
      <c r="S7" s="88"/>
      <c r="T7" s="88"/>
      <c r="U7" s="88"/>
      <c r="V7" s="88">
        <v>0</v>
      </c>
      <c r="W7" s="88">
        <v>0</v>
      </c>
      <c r="X7" s="88">
        <v>0</v>
      </c>
      <c r="Y7" s="88">
        <f>IF(R7=1,1,0)</f>
        <v>0</v>
      </c>
      <c r="Z7" s="88">
        <v>0</v>
      </c>
      <c r="AA7" s="88">
        <v>0</v>
      </c>
      <c r="AB7" s="88">
        <v>0</v>
      </c>
      <c r="AC7" s="88"/>
      <c r="AD7" s="88">
        <v>50</v>
      </c>
      <c r="AE7" s="88">
        <v>45</v>
      </c>
      <c r="AF7" s="88">
        <f t="shared" si="0"/>
        <v>0</v>
      </c>
      <c r="AG7" s="88">
        <f t="shared" si="1"/>
        <v>0</v>
      </c>
      <c r="AH7" s="88"/>
      <c r="AI7" s="95"/>
      <c r="AJ7" s="95"/>
      <c r="AK7" s="95"/>
      <c r="AL7" s="95"/>
      <c r="AM7" s="95"/>
      <c r="AN7" s="95"/>
      <c r="AO7" s="95"/>
      <c r="AP7" s="95"/>
      <c r="AQ7" s="95"/>
      <c r="AR7" s="95"/>
    </row>
    <row r="8" spans="2:44" ht="24.95" customHeight="1" x14ac:dyDescent="0.3">
      <c r="B8" s="108"/>
      <c r="C8" s="109"/>
      <c r="D8" s="100" t="s">
        <v>88</v>
      </c>
      <c r="E8" s="32"/>
      <c r="F8" s="33" t="s">
        <v>26</v>
      </c>
      <c r="G8" s="33"/>
      <c r="H8" s="34" t="s">
        <v>90</v>
      </c>
      <c r="I8" s="35"/>
      <c r="J8" s="36"/>
      <c r="L8" s="97"/>
      <c r="P8" s="95"/>
      <c r="Q8" s="88"/>
      <c r="R8" s="88">
        <f t="shared" si="2"/>
        <v>0</v>
      </c>
      <c r="S8" s="88"/>
      <c r="T8" s="88"/>
      <c r="U8" s="88"/>
      <c r="V8" s="88">
        <v>0</v>
      </c>
      <c r="W8" s="88">
        <v>0</v>
      </c>
      <c r="X8" s="88">
        <v>0</v>
      </c>
      <c r="Y8" s="88">
        <v>0</v>
      </c>
      <c r="Z8" s="88">
        <f t="shared" ref="Z8:Z9" si="3">IF(R8=1,1,0)</f>
        <v>0</v>
      </c>
      <c r="AA8" s="88">
        <v>0</v>
      </c>
      <c r="AB8" s="88">
        <v>0</v>
      </c>
      <c r="AC8" s="88"/>
      <c r="AD8" s="88">
        <v>50</v>
      </c>
      <c r="AE8" s="88">
        <v>45</v>
      </c>
      <c r="AF8" s="88">
        <f t="shared" si="0"/>
        <v>0</v>
      </c>
      <c r="AG8" s="88">
        <f t="shared" si="1"/>
        <v>0</v>
      </c>
      <c r="AH8" s="88"/>
      <c r="AI8" s="95"/>
      <c r="AJ8" s="95"/>
      <c r="AK8" s="95"/>
      <c r="AL8" s="95"/>
      <c r="AM8" s="95"/>
      <c r="AN8" s="95"/>
      <c r="AO8" s="95"/>
      <c r="AP8" s="95"/>
      <c r="AQ8" s="95"/>
      <c r="AR8" s="95"/>
    </row>
    <row r="9" spans="2:44" ht="24.95" customHeight="1" x14ac:dyDescent="0.3">
      <c r="B9" s="106"/>
      <c r="C9" s="107"/>
      <c r="D9" s="101"/>
      <c r="E9" s="32"/>
      <c r="F9" s="38" t="s">
        <v>27</v>
      </c>
      <c r="G9" s="38"/>
      <c r="H9" s="39" t="s">
        <v>89</v>
      </c>
      <c r="I9" s="40"/>
      <c r="J9" s="41"/>
      <c r="L9" s="98"/>
      <c r="P9" s="95"/>
      <c r="Q9" s="88"/>
      <c r="R9" s="88">
        <f t="shared" si="2"/>
        <v>0</v>
      </c>
      <c r="S9" s="88"/>
      <c r="T9" s="88"/>
      <c r="U9" s="88"/>
      <c r="V9" s="88">
        <v>0</v>
      </c>
      <c r="W9" s="88">
        <v>0</v>
      </c>
      <c r="X9" s="88">
        <v>0</v>
      </c>
      <c r="Y9" s="88">
        <v>0</v>
      </c>
      <c r="Z9" s="88">
        <f t="shared" si="3"/>
        <v>0</v>
      </c>
      <c r="AA9" s="88">
        <v>0</v>
      </c>
      <c r="AB9" s="88">
        <v>0</v>
      </c>
      <c r="AC9" s="88"/>
      <c r="AD9" s="88">
        <v>50</v>
      </c>
      <c r="AE9" s="88">
        <v>45</v>
      </c>
      <c r="AF9" s="88">
        <f t="shared" si="0"/>
        <v>0</v>
      </c>
      <c r="AG9" s="88">
        <f t="shared" si="1"/>
        <v>0</v>
      </c>
      <c r="AH9" s="88"/>
      <c r="AI9" s="95"/>
      <c r="AJ9" s="95"/>
      <c r="AK9" s="95"/>
      <c r="AL9" s="95"/>
      <c r="AM9" s="95"/>
      <c r="AN9" s="95"/>
      <c r="AO9" s="95"/>
      <c r="AP9" s="95"/>
      <c r="AQ9" s="95"/>
      <c r="AR9" s="95"/>
    </row>
    <row r="10" spans="2:44" ht="24.95" customHeight="1" x14ac:dyDescent="0.3">
      <c r="B10" s="104" t="s">
        <v>30</v>
      </c>
      <c r="C10" s="105"/>
      <c r="D10" s="100" t="s">
        <v>45</v>
      </c>
      <c r="E10" s="32"/>
      <c r="F10" s="33" t="s">
        <v>29</v>
      </c>
      <c r="G10" s="33"/>
      <c r="H10" s="35" t="s">
        <v>38</v>
      </c>
      <c r="I10" s="35"/>
      <c r="J10" s="36"/>
      <c r="L10" s="81"/>
      <c r="P10" s="95"/>
      <c r="Q10" s="88"/>
      <c r="R10" s="88">
        <f t="shared" si="2"/>
        <v>0</v>
      </c>
      <c r="S10" s="88"/>
      <c r="T10" s="88"/>
      <c r="U10" s="88"/>
      <c r="V10" s="88">
        <v>0</v>
      </c>
      <c r="W10" s="88">
        <f>IF(R10=1,1,0)</f>
        <v>0</v>
      </c>
      <c r="X10" s="88">
        <v>0</v>
      </c>
      <c r="Y10" s="88">
        <v>0</v>
      </c>
      <c r="Z10" s="88">
        <v>0</v>
      </c>
      <c r="AA10" s="88">
        <v>0</v>
      </c>
      <c r="AB10" s="88">
        <v>0</v>
      </c>
      <c r="AC10" s="88"/>
      <c r="AD10" s="88">
        <v>30</v>
      </c>
      <c r="AE10" s="88"/>
      <c r="AF10" s="88">
        <f t="shared" si="0"/>
        <v>0</v>
      </c>
      <c r="AG10" s="88"/>
      <c r="AH10" s="88"/>
      <c r="AI10" s="95"/>
      <c r="AJ10" s="95"/>
      <c r="AK10" s="95"/>
      <c r="AL10" s="95"/>
      <c r="AM10" s="95"/>
      <c r="AN10" s="95"/>
      <c r="AO10" s="95"/>
      <c r="AP10" s="95"/>
      <c r="AQ10" s="95"/>
      <c r="AR10" s="95"/>
    </row>
    <row r="11" spans="2:44" ht="24.95" customHeight="1" x14ac:dyDescent="0.3">
      <c r="B11" s="108"/>
      <c r="C11" s="109"/>
      <c r="D11" s="103"/>
      <c r="E11" s="32"/>
      <c r="F11" s="43" t="s">
        <v>28</v>
      </c>
      <c r="G11" s="43"/>
      <c r="H11" s="44" t="s">
        <v>37</v>
      </c>
      <c r="I11" s="44"/>
      <c r="J11" s="45"/>
      <c r="L11" s="82"/>
      <c r="P11" s="95"/>
      <c r="Q11" s="88"/>
      <c r="R11" s="88">
        <f t="shared" si="2"/>
        <v>0</v>
      </c>
      <c r="S11" s="88"/>
      <c r="T11" s="88"/>
      <c r="U11" s="88"/>
      <c r="V11" s="88">
        <f>IF(R11=1,1,0)</f>
        <v>0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88"/>
      <c r="AD11" s="88">
        <v>20</v>
      </c>
      <c r="AE11" s="88"/>
      <c r="AF11" s="88">
        <f t="shared" si="0"/>
        <v>0</v>
      </c>
      <c r="AG11" s="88"/>
      <c r="AH11" s="88"/>
      <c r="AI11" s="95"/>
      <c r="AJ11" s="95"/>
      <c r="AK11" s="95"/>
      <c r="AL11" s="95"/>
      <c r="AM11" s="95"/>
      <c r="AN11" s="95"/>
      <c r="AO11" s="95"/>
      <c r="AP11" s="95"/>
      <c r="AQ11" s="95"/>
      <c r="AR11" s="95"/>
    </row>
    <row r="12" spans="2:44" ht="24.95" customHeight="1" x14ac:dyDescent="0.3">
      <c r="B12" s="108"/>
      <c r="C12" s="109"/>
      <c r="D12" s="103"/>
      <c r="E12" s="32"/>
      <c r="F12" s="43" t="s">
        <v>50</v>
      </c>
      <c r="G12" s="43"/>
      <c r="H12" s="44" t="s">
        <v>39</v>
      </c>
      <c r="I12" s="44"/>
      <c r="J12" s="45"/>
      <c r="L12" s="82"/>
      <c r="P12" s="95"/>
      <c r="Q12" s="88"/>
      <c r="R12" s="88">
        <f t="shared" si="2"/>
        <v>0</v>
      </c>
      <c r="S12" s="88"/>
      <c r="T12" s="88"/>
      <c r="U12" s="88"/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88">
        <f>IF(R12=1,1,0)</f>
        <v>0</v>
      </c>
      <c r="AC12" s="88"/>
      <c r="AD12" s="88"/>
      <c r="AE12" s="88"/>
      <c r="AF12" s="88">
        <f t="shared" si="0"/>
        <v>0</v>
      </c>
      <c r="AG12" s="88"/>
      <c r="AH12" s="88"/>
      <c r="AI12" s="95"/>
      <c r="AJ12" s="95"/>
      <c r="AK12" s="95"/>
      <c r="AL12" s="95"/>
      <c r="AM12" s="95"/>
      <c r="AN12" s="95"/>
      <c r="AO12" s="95"/>
      <c r="AP12" s="95"/>
      <c r="AQ12" s="95"/>
      <c r="AR12" s="95"/>
    </row>
    <row r="13" spans="2:44" ht="24.95" customHeight="1" x14ac:dyDescent="0.3">
      <c r="B13" s="108"/>
      <c r="C13" s="109"/>
      <c r="D13" s="42"/>
      <c r="E13" s="32"/>
      <c r="F13" s="31" t="s">
        <v>42</v>
      </c>
      <c r="G13" s="43"/>
      <c r="H13" s="46" t="s">
        <v>40</v>
      </c>
      <c r="I13" s="44"/>
      <c r="J13" s="45"/>
      <c r="L13" s="82"/>
      <c r="P13" s="95"/>
      <c r="Q13" s="88"/>
      <c r="R13" s="88">
        <f t="shared" si="2"/>
        <v>0</v>
      </c>
      <c r="S13" s="88"/>
      <c r="T13" s="88"/>
      <c r="U13" s="88"/>
      <c r="V13" s="88">
        <v>0</v>
      </c>
      <c r="W13" s="88">
        <v>0</v>
      </c>
      <c r="X13" s="88">
        <v>0</v>
      </c>
      <c r="Y13" s="88">
        <v>0</v>
      </c>
      <c r="Z13" s="88">
        <v>0</v>
      </c>
      <c r="AA13" s="88">
        <f>IF(R13=1,1,0)</f>
        <v>0</v>
      </c>
      <c r="AB13" s="88">
        <v>0</v>
      </c>
      <c r="AC13" s="88"/>
      <c r="AD13" s="88">
        <v>30</v>
      </c>
      <c r="AE13" s="88"/>
      <c r="AF13" s="88">
        <f t="shared" si="0"/>
        <v>0</v>
      </c>
      <c r="AG13" s="88"/>
      <c r="AH13" s="88"/>
      <c r="AI13" s="95"/>
      <c r="AJ13" s="95"/>
      <c r="AK13" s="95"/>
      <c r="AL13" s="95"/>
      <c r="AM13" s="95"/>
      <c r="AN13" s="95"/>
      <c r="AO13" s="95"/>
      <c r="AP13" s="95"/>
      <c r="AQ13" s="95"/>
      <c r="AR13" s="95"/>
    </row>
    <row r="14" spans="2:44" ht="24.95" customHeight="1" x14ac:dyDescent="0.3">
      <c r="B14" s="106"/>
      <c r="C14" s="107"/>
      <c r="D14" s="37"/>
      <c r="E14" s="32"/>
      <c r="F14" s="30" t="s">
        <v>43</v>
      </c>
      <c r="G14" s="38"/>
      <c r="H14" s="47" t="s">
        <v>41</v>
      </c>
      <c r="I14" s="40"/>
      <c r="J14" s="41"/>
      <c r="L14" s="83"/>
      <c r="P14" s="95"/>
      <c r="Q14" s="88"/>
      <c r="R14" s="88">
        <f t="shared" si="2"/>
        <v>0</v>
      </c>
      <c r="S14" s="88"/>
      <c r="T14" s="88"/>
      <c r="U14" s="88"/>
      <c r="V14" s="88">
        <v>0</v>
      </c>
      <c r="W14" s="88">
        <v>0</v>
      </c>
      <c r="X14" s="88">
        <v>0</v>
      </c>
      <c r="Y14" s="88">
        <v>0</v>
      </c>
      <c r="Z14" s="88">
        <v>0</v>
      </c>
      <c r="AA14" s="88">
        <f>IF(R14=1,1,0)</f>
        <v>0</v>
      </c>
      <c r="AB14" s="88">
        <v>0</v>
      </c>
      <c r="AC14" s="88"/>
      <c r="AD14" s="88">
        <v>20</v>
      </c>
      <c r="AE14" s="88"/>
      <c r="AF14" s="88">
        <f t="shared" si="0"/>
        <v>0</v>
      </c>
      <c r="AG14" s="88"/>
      <c r="AH14" s="88"/>
      <c r="AI14" s="95"/>
      <c r="AJ14" s="95"/>
      <c r="AK14" s="95"/>
      <c r="AL14" s="95"/>
      <c r="AM14" s="95"/>
      <c r="AN14" s="95"/>
      <c r="AO14" s="95"/>
      <c r="AP14" s="95"/>
      <c r="AQ14" s="95"/>
      <c r="AR14" s="95"/>
    </row>
    <row r="15" spans="2:44" ht="24.95" customHeight="1" x14ac:dyDescent="0.3">
      <c r="B15" s="104" t="s">
        <v>31</v>
      </c>
      <c r="C15" s="105"/>
      <c r="D15" s="26" t="s">
        <v>32</v>
      </c>
      <c r="E15" s="32"/>
      <c r="F15" s="48"/>
      <c r="G15" s="48"/>
      <c r="H15" s="49" t="s">
        <v>38</v>
      </c>
      <c r="I15" s="49"/>
      <c r="J15" s="50"/>
      <c r="L15" s="84"/>
      <c r="P15" s="95"/>
      <c r="Q15" s="88"/>
      <c r="R15" s="88">
        <f t="shared" si="2"/>
        <v>0</v>
      </c>
      <c r="S15" s="88"/>
      <c r="T15" s="88"/>
      <c r="U15" s="88"/>
      <c r="V15" s="88">
        <v>0</v>
      </c>
      <c r="W15" s="88">
        <f>IF(R15=1,1,0)</f>
        <v>0</v>
      </c>
      <c r="X15" s="88">
        <v>0</v>
      </c>
      <c r="Y15" s="88">
        <v>0</v>
      </c>
      <c r="Z15" s="88">
        <v>0</v>
      </c>
      <c r="AA15" s="88">
        <v>0</v>
      </c>
      <c r="AB15" s="88">
        <v>0</v>
      </c>
      <c r="AC15" s="88"/>
      <c r="AD15" s="88">
        <v>30</v>
      </c>
      <c r="AE15" s="88"/>
      <c r="AF15" s="88">
        <f t="shared" si="0"/>
        <v>0</v>
      </c>
      <c r="AG15" s="88"/>
      <c r="AH15" s="88"/>
      <c r="AI15" s="95"/>
      <c r="AJ15" s="95"/>
      <c r="AK15" s="95"/>
      <c r="AL15" s="95"/>
      <c r="AM15" s="95"/>
      <c r="AN15" s="95"/>
      <c r="AO15" s="95"/>
      <c r="AP15" s="95"/>
      <c r="AQ15" s="95"/>
      <c r="AR15" s="95"/>
    </row>
    <row r="16" spans="2:44" ht="24.95" customHeight="1" x14ac:dyDescent="0.3">
      <c r="B16" s="106"/>
      <c r="C16" s="107"/>
      <c r="D16" s="56" t="s">
        <v>33</v>
      </c>
      <c r="E16" s="32"/>
      <c r="F16" s="51"/>
      <c r="G16" s="51"/>
      <c r="H16" s="52" t="s">
        <v>37</v>
      </c>
      <c r="I16" s="52"/>
      <c r="J16" s="53"/>
      <c r="L16" s="84"/>
      <c r="P16" s="95"/>
      <c r="Q16" s="88"/>
      <c r="R16" s="88">
        <f t="shared" si="2"/>
        <v>0</v>
      </c>
      <c r="S16" s="88"/>
      <c r="T16" s="88"/>
      <c r="U16" s="88"/>
      <c r="V16" s="88">
        <f>IF(R16=1,1,0)</f>
        <v>0</v>
      </c>
      <c r="W16" s="88">
        <v>0</v>
      </c>
      <c r="X16" s="88">
        <v>0</v>
      </c>
      <c r="Y16" s="88">
        <v>0</v>
      </c>
      <c r="Z16" s="88">
        <v>0</v>
      </c>
      <c r="AA16" s="88">
        <v>0</v>
      </c>
      <c r="AB16" s="88">
        <v>0</v>
      </c>
      <c r="AC16" s="88"/>
      <c r="AD16" s="88">
        <v>20</v>
      </c>
      <c r="AE16" s="88"/>
      <c r="AF16" s="88">
        <f t="shared" si="0"/>
        <v>0</v>
      </c>
      <c r="AG16" s="88"/>
      <c r="AH16" s="88"/>
      <c r="AI16" s="95"/>
      <c r="AJ16" s="95"/>
      <c r="AK16" s="95"/>
      <c r="AL16" s="95"/>
      <c r="AM16" s="95"/>
      <c r="AN16" s="95"/>
      <c r="AO16" s="95"/>
      <c r="AP16" s="95"/>
      <c r="AQ16" s="95"/>
      <c r="AR16" s="95"/>
    </row>
    <row r="17" spans="2:44" ht="24.95" customHeight="1" x14ac:dyDescent="0.3">
      <c r="B17" s="104" t="s">
        <v>55</v>
      </c>
      <c r="C17" s="105"/>
      <c r="D17" s="112" t="s">
        <v>56</v>
      </c>
      <c r="E17" s="62"/>
      <c r="F17" s="63" t="s">
        <v>58</v>
      </c>
      <c r="G17" s="64"/>
      <c r="H17" s="65" t="s">
        <v>37</v>
      </c>
      <c r="I17" s="64"/>
      <c r="J17" s="66"/>
      <c r="L17" s="81"/>
      <c r="P17" s="95"/>
      <c r="Q17" s="88"/>
      <c r="R17" s="88">
        <f>IF(L17="Use This Case",1,0)</f>
        <v>0</v>
      </c>
      <c r="S17" s="88"/>
      <c r="T17" s="88"/>
      <c r="U17" s="88"/>
      <c r="V17" s="88">
        <f>IF(R17=1,1,0)</f>
        <v>0</v>
      </c>
      <c r="W17" s="88">
        <v>0</v>
      </c>
      <c r="X17" s="88">
        <v>0</v>
      </c>
      <c r="Y17" s="88">
        <v>0</v>
      </c>
      <c r="Z17" s="88">
        <v>0</v>
      </c>
      <c r="AA17" s="88">
        <v>0</v>
      </c>
      <c r="AB17" s="88">
        <v>0</v>
      </c>
      <c r="AC17" s="88"/>
      <c r="AD17" s="88">
        <v>20</v>
      </c>
      <c r="AE17" s="88"/>
      <c r="AF17" s="88">
        <f t="shared" si="0"/>
        <v>0</v>
      </c>
      <c r="AG17" s="88"/>
      <c r="AH17" s="88"/>
      <c r="AI17" s="95"/>
      <c r="AJ17" s="95"/>
      <c r="AK17" s="95"/>
      <c r="AL17" s="95"/>
      <c r="AM17" s="95"/>
      <c r="AN17" s="95"/>
      <c r="AO17" s="95"/>
      <c r="AP17" s="95"/>
      <c r="AQ17" s="95"/>
      <c r="AR17" s="95"/>
    </row>
    <row r="18" spans="2:44" ht="24.95" customHeight="1" x14ac:dyDescent="0.3">
      <c r="B18" s="108"/>
      <c r="C18" s="109"/>
      <c r="D18" s="113"/>
      <c r="E18" s="62"/>
      <c r="F18" s="70" t="s">
        <v>50</v>
      </c>
      <c r="G18" s="71"/>
      <c r="H18" s="72" t="s">
        <v>39</v>
      </c>
      <c r="I18" s="71"/>
      <c r="J18" s="73"/>
      <c r="L18" s="82"/>
      <c r="P18" s="95"/>
      <c r="Q18" s="88"/>
      <c r="R18" s="88">
        <f>IF(L18="Use This Case",1,0)</f>
        <v>0</v>
      </c>
      <c r="S18" s="88"/>
      <c r="T18" s="88"/>
      <c r="U18" s="88"/>
      <c r="V18" s="88">
        <v>0</v>
      </c>
      <c r="W18" s="88">
        <v>0</v>
      </c>
      <c r="X18" s="88">
        <v>0</v>
      </c>
      <c r="Y18" s="88">
        <v>0</v>
      </c>
      <c r="Z18" s="88">
        <v>0</v>
      </c>
      <c r="AA18" s="88">
        <v>0</v>
      </c>
      <c r="AB18" s="88">
        <f>IF(R18=1,1,0)</f>
        <v>0</v>
      </c>
      <c r="AC18" s="88"/>
      <c r="AD18" s="88"/>
      <c r="AE18" s="88"/>
      <c r="AF18" s="88">
        <f t="shared" si="0"/>
        <v>0</v>
      </c>
      <c r="AG18" s="88"/>
      <c r="AH18" s="88"/>
      <c r="AI18" s="95"/>
      <c r="AJ18" s="95"/>
      <c r="AK18" s="95"/>
      <c r="AL18" s="95"/>
      <c r="AM18" s="95"/>
      <c r="AN18" s="95"/>
      <c r="AO18" s="95"/>
      <c r="AP18" s="95"/>
      <c r="AQ18" s="95"/>
      <c r="AR18" s="95"/>
    </row>
    <row r="19" spans="2:44" ht="24.95" customHeight="1" x14ac:dyDescent="0.3">
      <c r="B19" s="106"/>
      <c r="C19" s="107"/>
      <c r="D19" s="114"/>
      <c r="E19" s="62"/>
      <c r="F19" s="67" t="s">
        <v>57</v>
      </c>
      <c r="G19" s="68"/>
      <c r="H19" s="52" t="s">
        <v>59</v>
      </c>
      <c r="I19" s="68"/>
      <c r="J19" s="69"/>
      <c r="L19" s="85"/>
      <c r="P19" s="95"/>
      <c r="Q19" s="88"/>
      <c r="R19" s="88">
        <f>IF(L19="Use This Case",1,0)</f>
        <v>0</v>
      </c>
      <c r="S19" s="88"/>
      <c r="T19" s="88"/>
      <c r="U19" s="88" t="s">
        <v>63</v>
      </c>
      <c r="V19" s="88">
        <v>0</v>
      </c>
      <c r="W19" s="88">
        <v>0</v>
      </c>
      <c r="X19" s="88">
        <v>0</v>
      </c>
      <c r="Y19" s="88">
        <v>0</v>
      </c>
      <c r="Z19" s="88">
        <v>0</v>
      </c>
      <c r="AA19" s="88">
        <f>IF(R19=1,1,0)</f>
        <v>0</v>
      </c>
      <c r="AB19" s="88">
        <v>0</v>
      </c>
      <c r="AC19" s="88"/>
      <c r="AD19" s="88">
        <v>20</v>
      </c>
      <c r="AE19" s="88"/>
      <c r="AF19" s="88">
        <f t="shared" si="0"/>
        <v>0</v>
      </c>
      <c r="AG19" s="88"/>
      <c r="AH19" s="88"/>
      <c r="AI19" s="95"/>
      <c r="AJ19" s="95"/>
      <c r="AK19" s="95"/>
      <c r="AL19" s="95"/>
      <c r="AM19" s="95"/>
      <c r="AN19" s="95"/>
      <c r="AO19" s="95"/>
      <c r="AP19" s="95"/>
      <c r="AQ19" s="95"/>
      <c r="AR19" s="95"/>
    </row>
    <row r="20" spans="2:44" ht="24.95" customHeight="1" x14ac:dyDescent="0.2">
      <c r="B20" s="28"/>
      <c r="D20" s="28"/>
      <c r="F20" s="58"/>
      <c r="H20" s="59"/>
      <c r="P20" s="95"/>
      <c r="Q20" s="88"/>
      <c r="R20" s="88">
        <f>SUM(R4:R16)</f>
        <v>1</v>
      </c>
      <c r="S20" s="88"/>
      <c r="T20" s="88"/>
      <c r="U20" s="88">
        <f>SUM(V20:X20)</f>
        <v>0</v>
      </c>
      <c r="V20" s="88">
        <f t="shared" ref="V20:AB20" si="4">SUM(V4:V19)</f>
        <v>0</v>
      </c>
      <c r="W20" s="88">
        <f t="shared" si="4"/>
        <v>0</v>
      </c>
      <c r="X20" s="88">
        <f t="shared" si="4"/>
        <v>0</v>
      </c>
      <c r="Y20" s="88">
        <f t="shared" si="4"/>
        <v>1</v>
      </c>
      <c r="Z20" s="88">
        <f t="shared" si="4"/>
        <v>0</v>
      </c>
      <c r="AA20" s="88">
        <f t="shared" si="4"/>
        <v>0</v>
      </c>
      <c r="AB20" s="88">
        <f t="shared" si="4"/>
        <v>0</v>
      </c>
      <c r="AC20" s="88"/>
      <c r="AD20" s="88"/>
      <c r="AE20" s="88"/>
      <c r="AF20" s="88">
        <f>SUM(AF4:AF19)</f>
        <v>50</v>
      </c>
      <c r="AG20" s="88">
        <f>SUM(AG4:AG19)</f>
        <v>45</v>
      </c>
      <c r="AH20" s="88"/>
      <c r="AI20" s="95"/>
      <c r="AJ20" s="95"/>
      <c r="AK20" s="95"/>
      <c r="AL20" s="95"/>
      <c r="AM20" s="95"/>
      <c r="AN20" s="95"/>
      <c r="AO20" s="95"/>
      <c r="AP20" s="95"/>
      <c r="AQ20" s="95"/>
      <c r="AR20" s="95"/>
    </row>
    <row r="21" spans="2:44" ht="24.95" customHeight="1" x14ac:dyDescent="0.2">
      <c r="P21" s="95"/>
      <c r="Q21" s="88"/>
      <c r="R21" s="88" t="str">
        <f>IF(R20&gt;1,"Error","GTG")</f>
        <v>GTG</v>
      </c>
      <c r="S21" s="88"/>
      <c r="T21" s="88"/>
      <c r="U21" s="88"/>
      <c r="V21" s="88" t="str">
        <f>IF(V20=1,V3,"")</f>
        <v/>
      </c>
      <c r="W21" s="88" t="str">
        <f t="shared" ref="W21:Z21" si="5">IF(W20=1,W3,"")</f>
        <v/>
      </c>
      <c r="X21" s="88" t="str">
        <f t="shared" si="5"/>
        <v/>
      </c>
      <c r="Y21" s="88" t="str">
        <f>IF(Y20=1,Y3,"")</f>
        <v>% Plus #16</v>
      </c>
      <c r="Z21" s="88" t="str">
        <f t="shared" si="5"/>
        <v/>
      </c>
      <c r="AA21" s="88"/>
      <c r="AB21" s="88"/>
      <c r="AC21" s="88"/>
      <c r="AD21" s="88"/>
      <c r="AE21" s="88"/>
      <c r="AF21" s="88"/>
      <c r="AG21" s="88"/>
      <c r="AH21" s="88"/>
      <c r="AI21" s="95"/>
      <c r="AJ21" s="95"/>
      <c r="AK21" s="95"/>
      <c r="AL21" s="95"/>
      <c r="AM21" s="95"/>
      <c r="AN21" s="95"/>
      <c r="AO21" s="95"/>
      <c r="AP21" s="95"/>
      <c r="AQ21" s="95"/>
      <c r="AR21" s="95"/>
    </row>
    <row r="22" spans="2:44" ht="24.95" customHeight="1" x14ac:dyDescent="0.35">
      <c r="B22" s="77" t="s">
        <v>54</v>
      </c>
      <c r="D22" s="22" t="str">
        <f>IF(V22="Y",  W22, IF(V23="Y",W23,IF(V24="Y",W24,W25)))</f>
        <v>Non-Carbonate Dolomites</v>
      </c>
      <c r="F22" s="22"/>
      <c r="J22" s="78" t="s">
        <v>61</v>
      </c>
      <c r="L22" s="74" t="s">
        <v>62</v>
      </c>
      <c r="P22" s="95"/>
      <c r="Q22" s="88"/>
      <c r="R22" s="88"/>
      <c r="S22" s="88"/>
      <c r="T22" s="88"/>
      <c r="U22" s="88"/>
      <c r="V22" s="88" t="str">
        <f>IF(X20&gt;0, "Y","")</f>
        <v/>
      </c>
      <c r="W22" s="88" t="s">
        <v>52</v>
      </c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95"/>
      <c r="AJ22" s="95"/>
      <c r="AK22" s="95"/>
      <c r="AL22" s="95"/>
      <c r="AM22" s="95"/>
      <c r="AN22" s="95"/>
      <c r="AO22" s="95"/>
      <c r="AP22" s="95"/>
      <c r="AQ22" s="95"/>
      <c r="AR22" s="95"/>
    </row>
    <row r="23" spans="2:44" ht="24.95" customHeight="1" x14ac:dyDescent="0.2">
      <c r="J23" s="79"/>
      <c r="P23" s="95"/>
      <c r="Q23" s="88"/>
      <c r="R23" s="88"/>
      <c r="S23" s="88"/>
      <c r="T23" s="88"/>
      <c r="U23" s="88"/>
      <c r="V23" s="88" t="str">
        <f>IF(SUM(V20,W20)&gt;0, "Y","")</f>
        <v/>
      </c>
      <c r="W23" s="88" t="s">
        <v>51</v>
      </c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95"/>
      <c r="AJ23" s="95"/>
      <c r="AK23" s="95"/>
      <c r="AL23" s="95"/>
      <c r="AM23" s="95"/>
      <c r="AN23" s="95"/>
      <c r="AO23" s="95"/>
      <c r="AP23" s="95"/>
      <c r="AQ23" s="95"/>
      <c r="AR23" s="95"/>
    </row>
    <row r="24" spans="2:44" ht="24.95" customHeight="1" x14ac:dyDescent="0.35">
      <c r="G24" s="2"/>
      <c r="J24" s="80" t="str">
        <f>IF(J23&gt;AF20,"PASS",  "FAIL")</f>
        <v>FAIL</v>
      </c>
      <c r="P24" s="95"/>
      <c r="Q24" s="88"/>
      <c r="R24" s="88"/>
      <c r="S24" s="88"/>
      <c r="T24" s="88"/>
      <c r="U24" s="88"/>
      <c r="V24" s="88" t="str">
        <f>IF(AA20&gt;0, "Y","")</f>
        <v/>
      </c>
      <c r="W24" s="88" t="s">
        <v>60</v>
      </c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95"/>
      <c r="AJ24" s="95"/>
      <c r="AK24" s="95"/>
      <c r="AL24" s="95"/>
      <c r="AM24" s="95"/>
      <c r="AN24" s="95"/>
      <c r="AO24" s="95"/>
      <c r="AP24" s="95"/>
      <c r="AQ24" s="95"/>
      <c r="AR24" s="95"/>
    </row>
    <row r="25" spans="2:44" ht="24.95" customHeight="1" x14ac:dyDescent="0.2">
      <c r="P25" s="95"/>
      <c r="Q25" s="88"/>
      <c r="R25" s="88"/>
      <c r="S25" s="88"/>
      <c r="T25" s="88"/>
      <c r="U25" s="88"/>
      <c r="V25" s="88" t="str">
        <f>IF(AB20&gt;0, "Y","")</f>
        <v/>
      </c>
      <c r="W25" s="88" t="s">
        <v>53</v>
      </c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95"/>
      <c r="AJ25" s="95"/>
      <c r="AK25" s="95"/>
      <c r="AL25" s="95"/>
      <c r="AM25" s="95"/>
      <c r="AN25" s="95"/>
      <c r="AO25" s="95"/>
      <c r="AP25" s="95"/>
      <c r="AQ25" s="95"/>
      <c r="AR25" s="95"/>
    </row>
    <row r="26" spans="2:44" ht="15.75" customHeight="1" x14ac:dyDescent="0.2">
      <c r="B26" s="1"/>
      <c r="C26" s="1"/>
      <c r="D26" s="110" t="s">
        <v>0</v>
      </c>
      <c r="E26" s="23"/>
      <c r="F26" s="110" t="s">
        <v>1</v>
      </c>
      <c r="G26" s="23"/>
      <c r="H26" s="110" t="s">
        <v>2</v>
      </c>
      <c r="I26" s="23"/>
      <c r="J26" s="110" t="s">
        <v>3</v>
      </c>
      <c r="K26" s="23"/>
      <c r="L26" s="110" t="s">
        <v>4</v>
      </c>
      <c r="M26" s="23"/>
      <c r="N26" s="110" t="s">
        <v>19</v>
      </c>
      <c r="O26" s="23"/>
      <c r="P26" s="110" t="s">
        <v>20</v>
      </c>
      <c r="Q26" s="124" t="s">
        <v>68</v>
      </c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</row>
    <row r="27" spans="2:44" ht="18" x14ac:dyDescent="0.2">
      <c r="B27" s="1"/>
      <c r="C27" s="1"/>
      <c r="D27" s="111"/>
      <c r="E27" s="24"/>
      <c r="F27" s="111"/>
      <c r="G27" s="24"/>
      <c r="H27" s="111"/>
      <c r="I27" s="24"/>
      <c r="J27" s="111"/>
      <c r="K27" s="24"/>
      <c r="L27" s="111"/>
      <c r="M27" s="24"/>
      <c r="N27" s="111"/>
      <c r="O27" s="24"/>
      <c r="P27" s="111"/>
      <c r="Q27" s="124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</row>
    <row r="28" spans="2:44" s="3" customFormat="1" ht="34.5" customHeight="1" x14ac:dyDescent="0.2">
      <c r="B28" s="115" t="s">
        <v>74</v>
      </c>
      <c r="C28" s="115"/>
      <c r="D28" s="16" t="s">
        <v>11</v>
      </c>
      <c r="E28" s="17"/>
      <c r="F28" s="16" t="s">
        <v>11</v>
      </c>
      <c r="G28" s="17"/>
      <c r="H28" s="16" t="s">
        <v>11</v>
      </c>
      <c r="I28" s="17"/>
      <c r="J28" s="16" t="s">
        <v>5</v>
      </c>
      <c r="K28" s="17"/>
      <c r="L28" s="16" t="s">
        <v>5</v>
      </c>
      <c r="M28" s="17"/>
      <c r="N28" s="16" t="s">
        <v>18</v>
      </c>
      <c r="O28" s="17"/>
      <c r="P28" s="16" t="s">
        <v>64</v>
      </c>
      <c r="Q28" s="61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</row>
    <row r="29" spans="2:44" s="3" customFormat="1" ht="34.5" customHeight="1" x14ac:dyDescent="0.2">
      <c r="B29" s="115" t="s">
        <v>76</v>
      </c>
      <c r="C29" s="115"/>
      <c r="D29" s="16"/>
      <c r="E29" s="17"/>
      <c r="F29" s="16"/>
      <c r="G29" s="17"/>
      <c r="H29" s="16"/>
      <c r="I29" s="17"/>
      <c r="J29" s="16"/>
      <c r="K29" s="17"/>
      <c r="L29" s="16"/>
      <c r="M29" s="17"/>
      <c r="N29" s="16"/>
      <c r="O29" s="17"/>
      <c r="P29" s="16"/>
      <c r="Q29" s="26">
        <f>SUM(D29,F29,H29,J29,L29,N29,P29)</f>
        <v>0</v>
      </c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</row>
    <row r="30" spans="2:44" s="3" customFormat="1" ht="24.75" customHeight="1" x14ac:dyDescent="0.2">
      <c r="B30" s="120" t="s">
        <v>72</v>
      </c>
      <c r="C30" s="121"/>
      <c r="D30" s="18"/>
      <c r="E30" s="19"/>
      <c r="F30" s="18"/>
      <c r="G30" s="19"/>
      <c r="H30" s="18"/>
      <c r="I30" s="19"/>
      <c r="J30" s="18"/>
      <c r="K30" s="19"/>
      <c r="L30" s="18"/>
      <c r="M30" s="19"/>
      <c r="N30" s="18"/>
      <c r="O30" s="19"/>
      <c r="P30" s="18"/>
      <c r="Q30" s="61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</row>
    <row r="31" spans="2:44" s="3" customFormat="1" ht="34.5" customHeight="1" x14ac:dyDescent="0.2">
      <c r="B31" s="118" t="str">
        <f>CONCATENATE(V21,W21,X21,Y21,Z21)</f>
        <v>% Plus #16</v>
      </c>
      <c r="C31" s="119"/>
      <c r="D31" s="16"/>
      <c r="E31" s="17"/>
      <c r="F31" s="16"/>
      <c r="G31" s="17"/>
      <c r="H31" s="16"/>
      <c r="I31" s="17"/>
      <c r="J31" s="16"/>
      <c r="K31" s="17"/>
      <c r="L31" s="16"/>
      <c r="M31" s="17"/>
      <c r="N31" s="16"/>
      <c r="O31" s="17"/>
      <c r="P31" s="16"/>
      <c r="Q31" s="86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</row>
    <row r="32" spans="2:44" s="3" customFormat="1" ht="34.5" customHeight="1" x14ac:dyDescent="0.2">
      <c r="B32" s="115" t="str">
        <f>CONCATENATE(B31,"  Vol.")</f>
        <v>% Plus #16  Vol.</v>
      </c>
      <c r="C32" s="115"/>
      <c r="D32" s="27" t="str">
        <f>IF(D30="","",ROUND(D31*D29/100/D30,2))</f>
        <v/>
      </c>
      <c r="E32" s="17"/>
      <c r="F32" s="27" t="str">
        <f>IF(F30="","",ROUND(F31*F29/100/F30,2))</f>
        <v/>
      </c>
      <c r="G32" s="17"/>
      <c r="H32" s="27" t="str">
        <f>IF(H30="","",ROUND(H31*H29/100/H30,2))</f>
        <v/>
      </c>
      <c r="I32" s="17"/>
      <c r="J32" s="27" t="str">
        <f>IF(J30="","",ROUND(J31*J29/100/J30,2))</f>
        <v/>
      </c>
      <c r="K32" s="17"/>
      <c r="L32" s="27" t="str">
        <f>IF(L30="","",ROUND(L31*L29/100/L30,2))</f>
        <v/>
      </c>
      <c r="M32" s="17"/>
      <c r="N32" s="27" t="str">
        <f>IF(N30="","",ROUND(N31*N29/100/N30,2))</f>
        <v/>
      </c>
      <c r="O32" s="17"/>
      <c r="P32" s="27" t="str">
        <f>IF(P30="","",ROUND(P31*P29/100/P30,2))</f>
        <v/>
      </c>
      <c r="Q32" s="26">
        <f>SUM(D32,F32,H32,J32,L32,N32,P32)</f>
        <v>0</v>
      </c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</row>
    <row r="33" spans="2:43" s="3" customFormat="1" ht="34.5" customHeight="1" x14ac:dyDescent="0.2">
      <c r="B33" s="115" t="str">
        <f>CONCATENATE(B31," Wt.")</f>
        <v>% Plus #16 Wt.</v>
      </c>
      <c r="C33" s="115"/>
      <c r="D33" s="19" t="str">
        <f>IF(D29=0,"",ROUND(D29*D31/100,3))</f>
        <v/>
      </c>
      <c r="E33" s="19"/>
      <c r="F33" s="19" t="str">
        <f>IF(F29=0,"",ROUND(F29*F31/100,3))</f>
        <v/>
      </c>
      <c r="G33" s="19"/>
      <c r="H33" s="19" t="str">
        <f>IF(H29=0,"",ROUND(H29*H31/100,3))</f>
        <v/>
      </c>
      <c r="I33" s="19"/>
      <c r="J33" s="19" t="str">
        <f>IF(J29=0,"",ROUND(J29*J31/100,3))</f>
        <v/>
      </c>
      <c r="K33" s="19"/>
      <c r="L33" s="19" t="str">
        <f>IF(L29=0,"",ROUND(L29*L31/100,3))</f>
        <v/>
      </c>
      <c r="M33" s="19"/>
      <c r="N33" s="19" t="str">
        <f>IF(N29=0,"",ROUND(N29*N31/100,3))</f>
        <v/>
      </c>
      <c r="O33" s="19"/>
      <c r="P33" s="19" t="str">
        <f>IF(P29=0,"",ROUND(P29*P31/100,3))</f>
        <v/>
      </c>
      <c r="Q33" s="26">
        <f>SUM(D33,F33,H33,J33,L33,N33,P33)</f>
        <v>0</v>
      </c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</row>
    <row r="34" spans="2:43" s="3" customFormat="1" ht="34.5" customHeight="1" x14ac:dyDescent="0.2">
      <c r="B34" s="120" t="s">
        <v>71</v>
      </c>
      <c r="C34" s="121"/>
      <c r="D34" s="16" t="s">
        <v>67</v>
      </c>
      <c r="E34" s="17"/>
      <c r="F34" s="16" t="s">
        <v>67</v>
      </c>
      <c r="G34" s="17"/>
      <c r="H34" s="16" t="s">
        <v>67</v>
      </c>
      <c r="I34" s="17"/>
      <c r="J34" s="16" t="s">
        <v>66</v>
      </c>
      <c r="K34" s="17"/>
      <c r="L34" s="16" t="s">
        <v>66</v>
      </c>
      <c r="M34" s="17"/>
      <c r="N34" s="16" t="s">
        <v>66</v>
      </c>
      <c r="O34" s="17"/>
      <c r="P34" s="16" t="s">
        <v>67</v>
      </c>
      <c r="Q34" s="86"/>
    </row>
    <row r="35" spans="2:43" s="3" customFormat="1" ht="30.75" customHeight="1" x14ac:dyDescent="0.2">
      <c r="B35" s="115" t="s">
        <v>69</v>
      </c>
      <c r="C35" s="115"/>
      <c r="D35" s="19" t="str">
        <f>IF(D34="Y",D32,"")</f>
        <v/>
      </c>
      <c r="E35" s="19"/>
      <c r="F35" s="19" t="str">
        <f>IF(F34="Y",F32,"")</f>
        <v/>
      </c>
      <c r="G35" s="19"/>
      <c r="H35" s="19" t="str">
        <f>IF(H34="Y",H32,"")</f>
        <v/>
      </c>
      <c r="I35" s="19"/>
      <c r="J35" s="19" t="str">
        <f>IF(J34="Y",J32,"")</f>
        <v/>
      </c>
      <c r="K35" s="19"/>
      <c r="L35" s="19" t="str">
        <f>IF(L34="Y",L32,"")</f>
        <v/>
      </c>
      <c r="M35" s="19"/>
      <c r="N35" s="19" t="str">
        <f>IF(N34="Y",N32,"")</f>
        <v/>
      </c>
      <c r="O35" s="19"/>
      <c r="P35" s="19" t="str">
        <f>IF(P34="Y",P32,"")</f>
        <v/>
      </c>
      <c r="Q35" s="26">
        <f>SUM(D35,F35,H35,J35,L35,N35,P35)</f>
        <v>0</v>
      </c>
    </row>
    <row r="36" spans="2:43" s="3" customFormat="1" ht="30.75" customHeight="1" x14ac:dyDescent="0.2">
      <c r="B36" s="115" t="s">
        <v>75</v>
      </c>
      <c r="C36" s="115"/>
      <c r="D36" s="19" t="str">
        <f>IF(D34="Y",D29,"")</f>
        <v/>
      </c>
      <c r="E36" s="19"/>
      <c r="F36" s="19" t="str">
        <f>IF(F34="Y",F29,"")</f>
        <v/>
      </c>
      <c r="G36" s="19"/>
      <c r="H36" s="19" t="str">
        <f>IF(H34="Y",H29,"")</f>
        <v/>
      </c>
      <c r="I36" s="19"/>
      <c r="J36" s="19">
        <f>IF(J34="Y",J29,"")</f>
        <v>0</v>
      </c>
      <c r="K36" s="19"/>
      <c r="L36" s="19">
        <f>IF(L34="Y",L29,"")</f>
        <v>0</v>
      </c>
      <c r="M36" s="19"/>
      <c r="N36" s="19">
        <f>IF(N34="Y",N29,"")</f>
        <v>0</v>
      </c>
      <c r="O36" s="19"/>
      <c r="P36" s="19" t="str">
        <f>IF(P34="Y",P29,"")</f>
        <v/>
      </c>
      <c r="Q36" s="26">
        <f>SUM(D36,F36,H36,J36,L36,N36,P36)</f>
        <v>0</v>
      </c>
    </row>
    <row r="37" spans="2:43" s="3" customFormat="1" ht="30.75" customHeight="1" x14ac:dyDescent="0.2">
      <c r="B37" s="122" t="s">
        <v>81</v>
      </c>
      <c r="C37" s="123"/>
      <c r="D37" s="16"/>
      <c r="E37" s="17"/>
      <c r="F37" s="16"/>
      <c r="G37" s="17"/>
      <c r="H37" s="16"/>
      <c r="I37" s="17"/>
      <c r="J37" s="16"/>
      <c r="K37" s="17"/>
      <c r="L37" s="16"/>
      <c r="M37" s="17"/>
      <c r="N37" s="16"/>
      <c r="O37" s="17"/>
      <c r="P37" s="16"/>
      <c r="Q37" s="60"/>
      <c r="R37" s="4"/>
    </row>
    <row r="38" spans="2:43" s="3" customFormat="1" ht="30.75" customHeight="1" x14ac:dyDescent="0.2">
      <c r="B38" s="122" t="s">
        <v>73</v>
      </c>
      <c r="C38" s="123"/>
      <c r="D38" s="18">
        <v>2.4500000000000002</v>
      </c>
      <c r="E38" s="19"/>
      <c r="F38" s="18">
        <v>2.4500000000000002</v>
      </c>
      <c r="G38" s="19"/>
      <c r="H38" s="18">
        <v>2.4500000000000002</v>
      </c>
      <c r="I38" s="19"/>
      <c r="J38" s="18"/>
      <c r="K38" s="19"/>
      <c r="L38" s="18"/>
      <c r="M38" s="19"/>
      <c r="N38" s="18"/>
      <c r="O38" s="19"/>
      <c r="P38" s="18"/>
      <c r="Q38" s="56"/>
      <c r="R38" s="4"/>
    </row>
    <row r="39" spans="2:43" s="3" customFormat="1" ht="30.75" customHeight="1" x14ac:dyDescent="0.2">
      <c r="B39" s="115" t="s">
        <v>70</v>
      </c>
      <c r="C39" s="115"/>
      <c r="D39" s="19" t="str">
        <f>IF(D35="",IF(D37=0,"",ROUND(+D32/$D$38*D37/100,3)),"")</f>
        <v/>
      </c>
      <c r="E39" s="17"/>
      <c r="F39" s="19" t="str">
        <f>IF(F35="",IF(F37=0,"",ROUND(+F32/$F$38*F37/100,3)),"")</f>
        <v/>
      </c>
      <c r="G39" s="17"/>
      <c r="H39" s="19" t="str">
        <f>IF(H35="",IF(H37=0,"",ROUND(+H32/$H$38*H37/100,3)),"")</f>
        <v/>
      </c>
      <c r="I39" s="17"/>
      <c r="J39" s="19" t="str">
        <f>IF(J35="",IF(J37=0,"",ROUND(+J32/$J$38*J37/100,3)),"")</f>
        <v/>
      </c>
      <c r="K39" s="17"/>
      <c r="L39" s="19" t="str">
        <f>IF(L35="",IF(L37=0,"",ROUND(+L32/$L$38*L37/100,3)),"")</f>
        <v/>
      </c>
      <c r="M39" s="17"/>
      <c r="N39" s="19" t="str">
        <f>IF(N35="",IF(N37=0,"",ROUND(+N32/$N$38*N37/100,3)),"")</f>
        <v/>
      </c>
      <c r="O39" s="17"/>
      <c r="P39" s="19" t="str">
        <f>IF(P35="",IF(P37=0,"",ROUND(+P32/$P$38*P37/100,3)),"")</f>
        <v/>
      </c>
      <c r="Q39" s="26">
        <f>SUM(D39,F39,H39,J39,L39,N39,P39)</f>
        <v>0</v>
      </c>
      <c r="R39" s="4"/>
    </row>
    <row r="40" spans="2:43" s="3" customFormat="1" ht="30.75" customHeight="1" thickBot="1" x14ac:dyDescent="0.25">
      <c r="R40" s="4"/>
    </row>
    <row r="41" spans="2:43" s="3" customFormat="1" ht="30.75" customHeight="1" x14ac:dyDescent="0.2">
      <c r="B41" s="116"/>
      <c r="C41" s="117"/>
      <c r="D41" s="7" t="str">
        <f>"Volume "&amp;B31</f>
        <v>Volume % Plus #16</v>
      </c>
      <c r="E41" s="4"/>
      <c r="F41" s="5"/>
      <c r="G41" s="6"/>
      <c r="H41" s="20" t="str">
        <f>"Volume "&amp;B31&amp;" Including Chert"</f>
        <v>Volume % Plus #16 Including Chert</v>
      </c>
      <c r="I41" s="8"/>
      <c r="J41" s="116"/>
      <c r="K41" s="117"/>
      <c r="L41" s="7" t="str">
        <f>"Wieght "&amp;B31</f>
        <v>Wieght % Plus #16</v>
      </c>
      <c r="R41" s="4"/>
    </row>
    <row r="42" spans="2:43" s="3" customFormat="1" ht="34.5" customHeight="1" x14ac:dyDescent="0.2">
      <c r="B42" s="8"/>
      <c r="C42" s="9" t="s">
        <v>12</v>
      </c>
      <c r="D42" s="10">
        <f>Q32</f>
        <v>0</v>
      </c>
      <c r="E42" s="89"/>
      <c r="F42" s="87"/>
      <c r="G42" s="9" t="s">
        <v>12</v>
      </c>
      <c r="H42" s="11">
        <f>Q32</f>
        <v>0</v>
      </c>
      <c r="I42" s="89"/>
      <c r="J42" s="87"/>
      <c r="K42" s="9" t="s">
        <v>77</v>
      </c>
      <c r="L42" s="10">
        <f>Q29</f>
        <v>0</v>
      </c>
      <c r="O42" s="87"/>
      <c r="P42" s="11"/>
      <c r="Q42" s="87"/>
      <c r="R42" s="4"/>
    </row>
    <row r="43" spans="2:43" s="3" customFormat="1" ht="34.5" customHeight="1" x14ac:dyDescent="0.2">
      <c r="B43" s="8"/>
      <c r="C43" s="9" t="s">
        <v>69</v>
      </c>
      <c r="D43" s="10">
        <f>Q35</f>
        <v>0</v>
      </c>
      <c r="E43" s="89"/>
      <c r="F43" s="9" t="s">
        <v>69</v>
      </c>
      <c r="G43" s="9" t="s">
        <v>13</v>
      </c>
      <c r="H43" s="11">
        <f>Q35+Q39</f>
        <v>0</v>
      </c>
      <c r="I43" s="89"/>
      <c r="J43" s="9" t="s">
        <v>75</v>
      </c>
      <c r="K43" s="9" t="s">
        <v>13</v>
      </c>
      <c r="L43" s="10">
        <f>Q36</f>
        <v>0</v>
      </c>
      <c r="M43" s="87"/>
      <c r="N43" s="11"/>
      <c r="O43" s="87"/>
      <c r="P43" s="11"/>
      <c r="Q43" s="87"/>
      <c r="R43" s="4"/>
    </row>
    <row r="44" spans="2:43" s="3" customFormat="1" ht="34.5" customHeight="1" thickBot="1" x14ac:dyDescent="0.25">
      <c r="B44" s="12"/>
      <c r="C44" s="13" t="s">
        <v>82</v>
      </c>
      <c r="D44" s="14" t="str">
        <f>IF(D43&gt;0,ROUND(D43/D42*100,1),"")</f>
        <v/>
      </c>
      <c r="E44" s="90"/>
      <c r="F44" s="13" t="s">
        <v>85</v>
      </c>
      <c r="G44" s="13" t="s">
        <v>14</v>
      </c>
      <c r="H44" s="15" t="str">
        <f>IF(H43&gt;0,ROUND(H43/H42*100,1),"")</f>
        <v/>
      </c>
      <c r="I44" s="89"/>
      <c r="J44" s="13" t="s">
        <v>82</v>
      </c>
      <c r="K44" s="13" t="s">
        <v>14</v>
      </c>
      <c r="L44" s="14" t="str">
        <f>IF(L43&gt;0,ROUND(L43/L42*100,1),"")</f>
        <v/>
      </c>
      <c r="M44" s="4"/>
      <c r="N44" s="4"/>
      <c r="O44" s="4"/>
      <c r="P44" s="4"/>
      <c r="Q44" s="4"/>
      <c r="R44" s="4"/>
    </row>
    <row r="45" spans="2:43" s="3" customFormat="1" ht="34.5" customHeight="1" x14ac:dyDescent="0.2">
      <c r="B45" s="9"/>
      <c r="C45" s="9" t="s">
        <v>83</v>
      </c>
      <c r="D45" s="11">
        <f>AF20</f>
        <v>50</v>
      </c>
      <c r="E45" s="87"/>
      <c r="F45" s="9"/>
      <c r="G45" s="9" t="s">
        <v>83</v>
      </c>
      <c r="H45" s="11">
        <f>AF20</f>
        <v>50</v>
      </c>
      <c r="I45" s="91"/>
      <c r="J45" s="9"/>
      <c r="K45" s="9" t="s">
        <v>83</v>
      </c>
      <c r="L45" s="11">
        <f>AG20</f>
        <v>45</v>
      </c>
      <c r="N45" s="87"/>
      <c r="O45" s="25"/>
      <c r="P45" s="4"/>
      <c r="Q45" s="4"/>
      <c r="R45" s="4"/>
    </row>
    <row r="46" spans="2:43" s="3" customFormat="1" ht="34.5" customHeight="1" x14ac:dyDescent="0.2">
      <c r="B46" s="21"/>
      <c r="C46" s="21"/>
      <c r="D46" s="92" t="str">
        <f>IF(D45&lt;D44,"PASS","FAIL")</f>
        <v>PASS</v>
      </c>
      <c r="E46" s="87"/>
      <c r="F46" s="87"/>
      <c r="G46" s="87"/>
      <c r="H46" s="92" t="str">
        <f>IF(H45&lt;H44,"PASS","FAIL")</f>
        <v>PASS</v>
      </c>
      <c r="I46" s="87"/>
      <c r="J46" s="87"/>
      <c r="K46" s="87"/>
      <c r="L46" s="92" t="str">
        <f>IF(L45&lt;L44,"PASS","FAIL")</f>
        <v>PASS</v>
      </c>
      <c r="Q46" s="4"/>
      <c r="R46" s="4"/>
    </row>
    <row r="47" spans="2:43" s="3" customFormat="1" ht="30" customHeight="1" x14ac:dyDescent="0.2">
      <c r="F47" s="94" t="s">
        <v>84</v>
      </c>
      <c r="M47" s="4"/>
      <c r="N47" s="4"/>
      <c r="O47" s="4"/>
      <c r="P47" s="4"/>
      <c r="Q47" s="4"/>
      <c r="R47" s="4"/>
    </row>
    <row r="48" spans="2:43" s="3" customFormat="1" ht="30" customHeight="1" x14ac:dyDescent="0.2">
      <c r="M48" s="4"/>
      <c r="N48" s="4"/>
      <c r="O48" s="4"/>
      <c r="P48" s="4"/>
      <c r="Q48" s="4"/>
      <c r="R48" s="4"/>
    </row>
    <row r="49" spans="2:18" s="3" customFormat="1" ht="30" customHeight="1" x14ac:dyDescent="0.2">
      <c r="M49" s="4"/>
      <c r="N49" s="4"/>
      <c r="O49" s="4"/>
      <c r="P49" s="4"/>
      <c r="Q49" s="4"/>
      <c r="R49" s="4"/>
    </row>
    <row r="50" spans="2:18" ht="30" customHeight="1" x14ac:dyDescent="0.2">
      <c r="M50" s="2"/>
      <c r="N50" s="2"/>
      <c r="O50" s="2"/>
      <c r="P50" s="2"/>
      <c r="Q50" s="2"/>
      <c r="R50" s="2"/>
    </row>
    <row r="51" spans="2:18" ht="15" x14ac:dyDescent="0.2">
      <c r="B51" s="2"/>
      <c r="C51" s="2"/>
      <c r="D51" s="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2:18" ht="15" x14ac:dyDescent="0.2"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1"/>
      <c r="P52" s="1"/>
      <c r="Q52" s="1"/>
      <c r="R52" s="1"/>
    </row>
    <row r="53" spans="2:18" ht="15" x14ac:dyDescent="0.2"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1"/>
      <c r="P53" s="1"/>
      <c r="Q53" s="1"/>
      <c r="R53" s="1"/>
    </row>
    <row r="54" spans="2:18" ht="15" x14ac:dyDescent="0.2"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1"/>
      <c r="P54" s="1"/>
      <c r="Q54" s="1"/>
      <c r="R54" s="1"/>
    </row>
    <row r="55" spans="2:18" ht="15" x14ac:dyDescent="0.2">
      <c r="B55" s="76"/>
      <c r="C55" s="76"/>
      <c r="D55" s="76"/>
      <c r="E55" s="75"/>
      <c r="F55" s="75"/>
      <c r="G55" s="75"/>
      <c r="H55" s="75"/>
      <c r="I55" s="75"/>
      <c r="J55" s="75"/>
      <c r="K55" s="75"/>
      <c r="L55" s="75"/>
      <c r="M55" s="75"/>
      <c r="N55" s="75"/>
    </row>
    <row r="56" spans="2:18" x14ac:dyDescent="0.2"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</row>
    <row r="57" spans="2:18" x14ac:dyDescent="0.2">
      <c r="B57" s="88"/>
      <c r="C57" s="88"/>
      <c r="D57" s="88"/>
      <c r="E57" s="88"/>
      <c r="F57" s="88"/>
      <c r="G57" s="75"/>
      <c r="H57" s="75"/>
      <c r="I57" s="75"/>
      <c r="J57" s="75"/>
      <c r="K57" s="75"/>
      <c r="L57" s="75"/>
      <c r="M57" s="75"/>
      <c r="N57" s="75"/>
    </row>
    <row r="58" spans="2:18" x14ac:dyDescent="0.2">
      <c r="B58" s="88"/>
      <c r="C58" s="88"/>
      <c r="D58" s="88"/>
      <c r="E58" s="88"/>
      <c r="F58" s="88"/>
      <c r="G58" s="75"/>
      <c r="H58" s="75"/>
      <c r="I58" s="75"/>
      <c r="J58" s="75"/>
      <c r="K58" s="75"/>
      <c r="L58" s="75"/>
      <c r="M58" s="75"/>
      <c r="N58" s="75"/>
    </row>
    <row r="59" spans="2:18" x14ac:dyDescent="0.2">
      <c r="B59" s="88"/>
      <c r="C59" s="88"/>
      <c r="D59" s="88"/>
      <c r="E59" s="88"/>
      <c r="F59" s="88"/>
      <c r="G59" s="75"/>
      <c r="H59" s="75"/>
      <c r="I59" s="75"/>
      <c r="J59" s="75"/>
      <c r="K59" s="75"/>
      <c r="L59" s="75"/>
      <c r="M59" s="75"/>
      <c r="N59" s="75"/>
    </row>
    <row r="60" spans="2:18" x14ac:dyDescent="0.2">
      <c r="B60" s="88"/>
      <c r="C60" s="88"/>
      <c r="D60" s="88"/>
      <c r="E60" s="88"/>
      <c r="F60" s="88"/>
      <c r="G60" s="75"/>
      <c r="H60" s="75"/>
      <c r="I60" s="75"/>
      <c r="J60" s="75"/>
      <c r="K60" s="75"/>
      <c r="L60" s="75"/>
      <c r="M60" s="75"/>
      <c r="N60" s="75"/>
    </row>
    <row r="61" spans="2:18" x14ac:dyDescent="0.2">
      <c r="B61" s="88"/>
      <c r="C61" s="88"/>
      <c r="D61" s="88"/>
      <c r="E61" s="88"/>
      <c r="F61" s="88"/>
      <c r="G61" s="75"/>
      <c r="H61" s="75"/>
      <c r="I61" s="75"/>
      <c r="J61" s="75"/>
      <c r="K61" s="75"/>
      <c r="L61" s="75"/>
      <c r="M61" s="75"/>
      <c r="N61" s="75"/>
    </row>
    <row r="62" spans="2:18" x14ac:dyDescent="0.2">
      <c r="B62" s="88"/>
      <c r="C62" s="88"/>
      <c r="D62" s="88"/>
      <c r="E62" s="88"/>
      <c r="F62" s="88"/>
      <c r="G62" s="75"/>
      <c r="H62" s="75"/>
      <c r="I62" s="75"/>
      <c r="J62" s="75"/>
      <c r="K62" s="75"/>
      <c r="L62" s="75"/>
      <c r="M62" s="75"/>
      <c r="N62" s="75"/>
    </row>
    <row r="63" spans="2:18" x14ac:dyDescent="0.2">
      <c r="B63" s="88"/>
      <c r="C63" s="93" t="s">
        <v>15</v>
      </c>
      <c r="D63" s="88" t="s">
        <v>11</v>
      </c>
      <c r="E63" s="88"/>
      <c r="F63" s="88"/>
      <c r="G63" s="75"/>
      <c r="H63" s="75"/>
      <c r="I63" s="75"/>
      <c r="J63" s="75"/>
      <c r="K63" s="75"/>
      <c r="L63" s="75"/>
      <c r="M63" s="75"/>
      <c r="N63" s="75"/>
    </row>
    <row r="64" spans="2:18" x14ac:dyDescent="0.2">
      <c r="B64" s="88"/>
      <c r="C64" s="93" t="s">
        <v>16</v>
      </c>
      <c r="D64" s="88" t="s">
        <v>5</v>
      </c>
      <c r="E64" s="88"/>
      <c r="F64" s="88"/>
      <c r="G64" s="75"/>
      <c r="H64" s="75"/>
      <c r="I64" s="75"/>
      <c r="J64" s="75"/>
      <c r="K64" s="75"/>
      <c r="L64" s="75"/>
      <c r="M64" s="75"/>
      <c r="N64" s="75"/>
    </row>
    <row r="65" spans="2:14" x14ac:dyDescent="0.2">
      <c r="B65" s="88"/>
      <c r="C65" s="93" t="s">
        <v>17</v>
      </c>
      <c r="D65" s="88" t="s">
        <v>18</v>
      </c>
      <c r="E65" s="88"/>
      <c r="F65" s="88"/>
      <c r="G65" s="75"/>
      <c r="H65" s="75"/>
      <c r="I65" s="75"/>
      <c r="J65" s="75"/>
      <c r="K65" s="75"/>
      <c r="L65" s="75"/>
      <c r="M65" s="75"/>
      <c r="N65" s="75"/>
    </row>
    <row r="66" spans="2:14" x14ac:dyDescent="0.2">
      <c r="B66" s="88"/>
      <c r="C66" s="88"/>
      <c r="D66" s="88" t="s">
        <v>64</v>
      </c>
      <c r="E66" s="88"/>
      <c r="F66" s="88"/>
      <c r="G66" s="75"/>
      <c r="H66" s="75"/>
      <c r="I66" s="75"/>
      <c r="J66" s="75"/>
      <c r="K66" s="75"/>
      <c r="L66" s="75"/>
      <c r="M66" s="75"/>
      <c r="N66" s="75"/>
    </row>
    <row r="67" spans="2:14" x14ac:dyDescent="0.2">
      <c r="B67" s="88"/>
      <c r="C67" s="88"/>
      <c r="D67" s="88" t="s">
        <v>65</v>
      </c>
      <c r="E67" s="88"/>
      <c r="F67" s="88"/>
      <c r="G67" s="75"/>
      <c r="H67" s="75"/>
      <c r="I67" s="75"/>
      <c r="J67" s="75"/>
      <c r="K67" s="75"/>
      <c r="L67" s="75"/>
      <c r="M67" s="75"/>
      <c r="N67" s="75"/>
    </row>
    <row r="68" spans="2:14" x14ac:dyDescent="0.2">
      <c r="B68" s="88"/>
      <c r="C68" s="88"/>
      <c r="D68" s="88" t="s">
        <v>8</v>
      </c>
      <c r="E68" s="88"/>
      <c r="F68" s="88"/>
      <c r="G68" s="75"/>
      <c r="H68" s="75"/>
      <c r="I68" s="75"/>
      <c r="J68" s="75"/>
      <c r="K68" s="75"/>
      <c r="L68" s="75"/>
      <c r="M68" s="75"/>
      <c r="N68" s="75"/>
    </row>
    <row r="69" spans="2:14" x14ac:dyDescent="0.2">
      <c r="B69" s="88"/>
      <c r="C69" s="88"/>
      <c r="D69" s="88" t="s">
        <v>9</v>
      </c>
      <c r="E69" s="88"/>
      <c r="F69" s="88"/>
      <c r="G69" s="75"/>
      <c r="H69" s="75"/>
      <c r="I69" s="75"/>
      <c r="J69" s="75"/>
      <c r="K69" s="75"/>
      <c r="L69" s="75"/>
      <c r="M69" s="75"/>
      <c r="N69" s="75"/>
    </row>
    <row r="70" spans="2:14" x14ac:dyDescent="0.2">
      <c r="B70" s="88"/>
      <c r="C70" s="88"/>
      <c r="D70" s="88" t="s">
        <v>10</v>
      </c>
      <c r="E70" s="88"/>
      <c r="F70" s="88"/>
      <c r="G70" s="75"/>
      <c r="H70" s="75"/>
      <c r="I70" s="75"/>
      <c r="J70" s="75"/>
      <c r="K70" s="75"/>
      <c r="L70" s="75"/>
      <c r="M70" s="75"/>
      <c r="N70" s="75"/>
    </row>
    <row r="71" spans="2:14" x14ac:dyDescent="0.2">
      <c r="B71" s="88"/>
      <c r="C71" s="88"/>
      <c r="D71" s="88" t="s">
        <v>6</v>
      </c>
      <c r="E71" s="88"/>
      <c r="F71" s="88"/>
      <c r="G71" s="75"/>
      <c r="H71" s="75"/>
      <c r="I71" s="75"/>
      <c r="J71" s="75"/>
      <c r="K71" s="75"/>
      <c r="L71" s="75"/>
      <c r="M71" s="75"/>
      <c r="N71" s="75"/>
    </row>
    <row r="72" spans="2:14" x14ac:dyDescent="0.2">
      <c r="B72" s="88"/>
      <c r="C72" s="88"/>
      <c r="D72" s="88" t="s">
        <v>7</v>
      </c>
      <c r="E72" s="88"/>
      <c r="F72" s="88"/>
      <c r="G72" s="75"/>
      <c r="H72" s="75"/>
      <c r="I72" s="75"/>
      <c r="J72" s="75"/>
      <c r="K72" s="75"/>
      <c r="L72" s="75"/>
      <c r="M72" s="75"/>
      <c r="N72" s="75"/>
    </row>
    <row r="73" spans="2:14" x14ac:dyDescent="0.2">
      <c r="B73" s="88"/>
      <c r="C73" s="88"/>
      <c r="D73" s="88"/>
      <c r="E73" s="88"/>
      <c r="F73" s="88"/>
      <c r="G73" s="75"/>
      <c r="H73" s="75"/>
      <c r="I73" s="75"/>
      <c r="J73" s="75"/>
      <c r="K73" s="75"/>
      <c r="L73" s="75"/>
      <c r="M73" s="75"/>
      <c r="N73" s="75"/>
    </row>
    <row r="74" spans="2:14" x14ac:dyDescent="0.2">
      <c r="B74" s="88"/>
      <c r="C74" s="88"/>
      <c r="D74" s="88"/>
      <c r="E74" s="88"/>
      <c r="F74" s="88"/>
    </row>
    <row r="75" spans="2:14" x14ac:dyDescent="0.2">
      <c r="B75" s="88"/>
      <c r="C75" s="88"/>
      <c r="D75" s="88"/>
      <c r="E75" s="88"/>
      <c r="F75" s="88"/>
    </row>
  </sheetData>
  <sheetProtection selectLockedCells="1"/>
  <mergeCells count="32">
    <mergeCell ref="Q26:Q27"/>
    <mergeCell ref="B28:C28"/>
    <mergeCell ref="B36:C36"/>
    <mergeCell ref="J41:K41"/>
    <mergeCell ref="N26:N27"/>
    <mergeCell ref="P26:P27"/>
    <mergeCell ref="B39:C39"/>
    <mergeCell ref="B30:C30"/>
    <mergeCell ref="B32:C32"/>
    <mergeCell ref="B33:C33"/>
    <mergeCell ref="L26:L27"/>
    <mergeCell ref="B41:C41"/>
    <mergeCell ref="D26:D27"/>
    <mergeCell ref="F26:F27"/>
    <mergeCell ref="B31:C31"/>
    <mergeCell ref="B34:C34"/>
    <mergeCell ref="B29:C29"/>
    <mergeCell ref="B38:C38"/>
    <mergeCell ref="B37:C37"/>
    <mergeCell ref="H26:H27"/>
    <mergeCell ref="J26:J27"/>
    <mergeCell ref="B17:C19"/>
    <mergeCell ref="D17:D19"/>
    <mergeCell ref="B4:C9"/>
    <mergeCell ref="B35:C35"/>
    <mergeCell ref="D4:D5"/>
    <mergeCell ref="D6:D7"/>
    <mergeCell ref="D8:D9"/>
    <mergeCell ref="J1:N2"/>
    <mergeCell ref="D10:D12"/>
    <mergeCell ref="B15:C16"/>
    <mergeCell ref="B10:C14"/>
  </mergeCells>
  <phoneticPr fontId="0" type="noConversion"/>
  <conditionalFormatting sqref="L4:L16">
    <cfRule type="expression" dxfId="4" priority="5">
      <formula>$R$21="Error"</formula>
    </cfRule>
  </conditionalFormatting>
  <conditionalFormatting sqref="L17:L19">
    <cfRule type="expression" dxfId="3" priority="4">
      <formula>$R$21="Error"</formula>
    </cfRule>
  </conditionalFormatting>
  <conditionalFormatting sqref="J22:J24">
    <cfRule type="expression" dxfId="2" priority="3" stopIfTrue="1">
      <formula>$AA$20&lt;&gt;1</formula>
    </cfRule>
  </conditionalFormatting>
  <conditionalFormatting sqref="J23">
    <cfRule type="expression" dxfId="1" priority="2" stopIfTrue="1">
      <formula>$AA$20&lt;&gt;1</formula>
    </cfRule>
  </conditionalFormatting>
  <conditionalFormatting sqref="L22">
    <cfRule type="expression" dxfId="0" priority="1" stopIfTrue="1">
      <formula>$AB$20&lt;&gt;1</formula>
    </cfRule>
  </conditionalFormatting>
  <dataValidations xWindow="284" yWindow="483" count="4">
    <dataValidation allowBlank="1" showInputMessage="1" promptTitle="Material" prompt="Choose Material" sqref="G28 E28 K28 I28 O28 M28"/>
    <dataValidation type="list" allowBlank="1" showInputMessage="1" showErrorMessage="1" sqref="L4:L19">
      <formula1>$T$4:$T$5</formula1>
    </dataValidation>
    <dataValidation type="list" allowBlank="1" promptTitle="Material" prompt="Choose Material" sqref="D28 F28 H28 J28 L28 N28 P28">
      <formula1>$D$63:$D$72</formula1>
    </dataValidation>
    <dataValidation type="list" allowBlank="1" showInputMessage="1" showErrorMessage="1" sqref="D34 F34 H34 J34 L34 N34 P34">
      <formula1>$S$1:$S$2</formula1>
    </dataValidation>
  </dataValidations>
  <pageMargins left="0.27" right="0.24" top="1" bottom="1" header="0.5" footer="0.5"/>
  <pageSetup scale="52" orientation="landscape" r:id="rId1"/>
  <headerFooter alignWithMargins="0">
    <oddFooter>&amp;C&amp;D&amp;RPage &amp;P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nfoPath Form Template" ma:contentTypeID="0x010100F8EF98760CBA4A94994F13BA881038FA00205594622E323344B4BAE864C17D1DF7" ma:contentTypeVersion="1" ma:contentTypeDescription="A Microsoft Office InfoPath Form Template." ma:contentTypeScope="" ma:versionID="8cab8365da5cf93b2a31f45afb3496fa">
  <xsd:schema xmlns:xsd="http://www.w3.org/2001/XMLSchema" xmlns:xs="http://www.w3.org/2001/XMLSchema" xmlns:p="http://schemas.microsoft.com/office/2006/metadata/properties" xmlns:ns2="1f422686-6419-4154-a009-35170f000dc8" targetNamespace="http://schemas.microsoft.com/office/2006/metadata/properties" ma:root="true" ma:fieldsID="0c729adf856386fdd9165b82992b075c" ns2:_="">
    <xsd:import namespace="1f422686-6419-4154-a009-35170f000dc8"/>
    <xsd:element name="properties">
      <xsd:complexType>
        <xsd:sequence>
          <xsd:element name="documentManagement">
            <xsd:complexType>
              <xsd:all>
                <xsd:element ref="ns2:FormName" minOccurs="0"/>
                <xsd:element ref="ns2:FormCategory" minOccurs="0"/>
                <xsd:element ref="ns2:FormVersion" minOccurs="0"/>
                <xsd:element ref="ns2:FormId" minOccurs="0"/>
                <xsd:element ref="ns2:FormLocale" minOccurs="0"/>
                <xsd:element ref="ns2:FormDescription" minOccurs="0"/>
                <xsd:element ref="ns2:CustomContentTypeId" minOccurs="0"/>
                <xsd:element ref="ns2:ShowInCatalo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422686-6419-4154-a009-35170f000dc8" elementFormDefault="qualified">
    <xsd:import namespace="http://schemas.microsoft.com/office/2006/documentManagement/types"/>
    <xsd:import namespace="http://schemas.microsoft.com/office/infopath/2007/PartnerControls"/>
    <xsd:element name="FormName" ma:index="8" nillable="true" ma:displayName="Form Name" ma:internalName="FormName">
      <xsd:simpleType>
        <xsd:restriction base="dms:Text"/>
      </xsd:simpleType>
    </xsd:element>
    <xsd:element name="FormCategory" ma:index="9" nillable="true" ma:displayName="Form Category" ma:internalName="FormCategory">
      <xsd:simpleType>
        <xsd:restriction base="dms:Text"/>
      </xsd:simpleType>
    </xsd:element>
    <xsd:element name="FormVersion" ma:index="10" nillable="true" ma:displayName="Form Version" ma:internalName="FormVersion">
      <xsd:simpleType>
        <xsd:restriction base="dms:Text"/>
      </xsd:simpleType>
    </xsd:element>
    <xsd:element name="FormId" ma:index="11" nillable="true" ma:displayName="Form ID" ma:internalName="FormId">
      <xsd:simpleType>
        <xsd:restriction base="dms:Text"/>
      </xsd:simpleType>
    </xsd:element>
    <xsd:element name="FormLocale" ma:index="12" nillable="true" ma:displayName="Form Locale" ma:internalName="FormLocale">
      <xsd:simpleType>
        <xsd:restriction base="dms:Text"/>
      </xsd:simpleType>
    </xsd:element>
    <xsd:element name="FormDescription" ma:index="13" nillable="true" ma:displayName="Form Description" ma:internalName="FormDescription">
      <xsd:simpleType>
        <xsd:restriction base="dms:Text"/>
      </xsd:simpleType>
    </xsd:element>
    <xsd:element name="CustomContentTypeId" ma:index="14" nillable="true" ma:displayName="Content Type ID" ma:hidden="true" ma:internalName="CustomContentTypeId">
      <xsd:simpleType>
        <xsd:restriction base="dms:Text"/>
      </xsd:simpleType>
    </xsd:element>
    <xsd:element name="ShowInCatalog" ma:index="15" nillable="true" ma:displayName="Show in Catalog" ma:default="TRUE" ma:internalName="ShowInCatalog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Version xmlns="1f422686-6419-4154-a009-35170f000dc8" xsi:nil="true"/>
    <ShowInCatalog xmlns="1f422686-6419-4154-a009-35170f000dc8">false</ShowInCatalog>
    <FormId xmlns="1f422686-6419-4154-a009-35170f000dc8" xsi:nil="true"/>
    <FormLocale xmlns="1f422686-6419-4154-a009-35170f000dc8" xsi:nil="true"/>
    <FormName xmlns="1f422686-6419-4154-a009-35170f000dc8" xsi:nil="true"/>
    <FormCategory xmlns="1f422686-6419-4154-a009-35170f000dc8" xsi:nil="true"/>
    <CustomContentTypeId xmlns="1f422686-6419-4154-a009-35170f000dc8" xsi:nil="true"/>
    <FormDescription xmlns="1f422686-6419-4154-a009-35170f000dc8" xsi:nil="true"/>
  </documentManagement>
</p:properties>
</file>

<file path=customXml/itemProps1.xml><?xml version="1.0" encoding="utf-8"?>
<ds:datastoreItem xmlns:ds="http://schemas.openxmlformats.org/officeDocument/2006/customXml" ds:itemID="{23641055-AA5A-48BE-A4D5-2AE5446769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422686-6419-4154-a009-35170f000d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0B3C3C6-3414-4B04-A82E-CFC0CEFA41C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F8D369-30E6-45F8-B220-922061B9631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Porphyry</vt:lpstr>
      <vt:lpstr>Porphyry!Print_Area</vt:lpstr>
    </vt:vector>
  </TitlesOfParts>
  <Company>MoDOT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schroj1</dc:creator>
  <cp:lastModifiedBy>Keith Smith</cp:lastModifiedBy>
  <cp:lastPrinted>2016-05-24T13:39:01Z</cp:lastPrinted>
  <dcterms:created xsi:type="dcterms:W3CDTF">2006-05-02T19:55:24Z</dcterms:created>
  <dcterms:modified xsi:type="dcterms:W3CDTF">2021-11-17T15:51:36Z</dcterms:modified>
</cp:coreProperties>
</file>