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ookw1\Desktop\"/>
    </mc:Choice>
  </mc:AlternateContent>
  <xr:revisionPtr revIDLastSave="0" documentId="13_ncr:1_{DF102A7E-7520-408E-83DD-1655962760BF}" xr6:coauthVersionLast="45" xr6:coauthVersionMax="45" xr10:uidLastSave="{00000000-0000-0000-0000-000000000000}"/>
  <bookViews>
    <workbookView xWindow="49170" yWindow="-120" windowWidth="21840" windowHeight="13140" xr2:uid="{00000000-000D-0000-FFFF-FFFF00000000}"/>
  </bookViews>
  <sheets>
    <sheet name="Instructions" sheetId="10" r:id="rId1"/>
    <sheet name="Contract Data" sheetId="3" r:id="rId2"/>
    <sheet name="Work Order" sheetId="9" r:id="rId3"/>
    <sheet name="Unit Calculator" sheetId="8" r:id="rId4"/>
    <sheet name="GIS Data" sheetId="5" r:id="rId5"/>
  </sheets>
  <definedNames>
    <definedName name="_xlnm._FilterDatabase" localSheetId="1" hidden="1">'Contract Data'!#REF!</definedName>
    <definedName name="_xlnm.Print_Area" localSheetId="2">'Work Order'!$A$1:$M$70</definedName>
    <definedName name="_xlnm.Print_Titles" localSheetId="2">'Work Order'!$22:$23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9" l="1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H49" i="9"/>
  <c r="L49" i="9" s="1"/>
  <c r="H48" i="9"/>
  <c r="H47" i="9"/>
  <c r="H46" i="9"/>
  <c r="I46" i="9" s="1"/>
  <c r="H45" i="9"/>
  <c r="I45" i="9" s="1"/>
  <c r="H44" i="9"/>
  <c r="H43" i="9"/>
  <c r="H42" i="9"/>
  <c r="L42" i="9" s="1"/>
  <c r="H41" i="9"/>
  <c r="L41" i="9" s="1"/>
  <c r="H40" i="9"/>
  <c r="H39" i="9"/>
  <c r="H38" i="9"/>
  <c r="I38" i="9" s="1"/>
  <c r="H37" i="9"/>
  <c r="I37" i="9" s="1"/>
  <c r="H36" i="9"/>
  <c r="H35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2" i="9"/>
  <c r="F31" i="9"/>
  <c r="F30" i="9"/>
  <c r="F29" i="9"/>
  <c r="F28" i="9"/>
  <c r="F27" i="9"/>
  <c r="F26" i="9"/>
  <c r="B32" i="9"/>
  <c r="B31" i="9"/>
  <c r="B30" i="9"/>
  <c r="B29" i="9"/>
  <c r="B28" i="9"/>
  <c r="B27" i="9"/>
  <c r="B26" i="9"/>
  <c r="H32" i="9"/>
  <c r="H31" i="9"/>
  <c r="H30" i="9"/>
  <c r="H29" i="9"/>
  <c r="L29" i="9" s="1"/>
  <c r="H28" i="9"/>
  <c r="H27" i="9"/>
  <c r="H26" i="9"/>
  <c r="C8" i="9"/>
  <c r="C7" i="9"/>
  <c r="E5" i="9"/>
  <c r="E4" i="9"/>
  <c r="D34" i="9"/>
  <c r="H57" i="9"/>
  <c r="H56" i="9"/>
  <c r="J56" i="9" s="1"/>
  <c r="H55" i="9"/>
  <c r="L55" i="9" s="1"/>
  <c r="L48" i="9"/>
  <c r="L47" i="9"/>
  <c r="L44" i="9"/>
  <c r="L43" i="9"/>
  <c r="L40" i="9"/>
  <c r="I39" i="9"/>
  <c r="L36" i="9"/>
  <c r="L32" i="9"/>
  <c r="I31" i="9"/>
  <c r="L30" i="9"/>
  <c r="I27" i="9"/>
  <c r="L26" i="9"/>
  <c r="D25" i="9"/>
  <c r="L64" i="9"/>
  <c r="I64" i="9"/>
  <c r="L63" i="9"/>
  <c r="I63" i="9"/>
  <c r="L62" i="9"/>
  <c r="I62" i="9"/>
  <c r="L61" i="9"/>
  <c r="I61" i="9"/>
  <c r="I65" i="9" s="1"/>
  <c r="L57" i="9"/>
  <c r="L46" i="9"/>
  <c r="I42" i="9"/>
  <c r="L38" i="9"/>
  <c r="L37" i="9"/>
  <c r="L35" i="9"/>
  <c r="L31" i="9"/>
  <c r="L28" i="9"/>
  <c r="L45" i="9" l="1"/>
  <c r="L27" i="9"/>
  <c r="L56" i="9"/>
  <c r="L58" i="9" s="1"/>
  <c r="L69" i="9" s="1"/>
  <c r="L16" i="9" s="1"/>
  <c r="L65" i="9"/>
  <c r="J55" i="9"/>
  <c r="I26" i="9"/>
  <c r="I41" i="9"/>
  <c r="I49" i="9"/>
  <c r="I30" i="9"/>
  <c r="L33" i="9"/>
  <c r="I28" i="9"/>
  <c r="I32" i="9"/>
  <c r="I35" i="9"/>
  <c r="I43" i="9"/>
  <c r="I47" i="9"/>
  <c r="I29" i="9"/>
  <c r="I36" i="9"/>
  <c r="L39" i="9"/>
  <c r="L50" i="9" s="1"/>
  <c r="I40" i="9"/>
  <c r="I44" i="9"/>
  <c r="I48" i="9"/>
  <c r="J57" i="9"/>
  <c r="J58" i="9" l="1"/>
  <c r="K69" i="9" s="1"/>
  <c r="F16" i="9" s="1"/>
  <c r="I33" i="9"/>
  <c r="I50" i="9"/>
  <c r="L52" i="9"/>
  <c r="I52" i="9" l="1"/>
  <c r="F57" i="9" s="1"/>
  <c r="K55" i="9"/>
  <c r="K57" i="9"/>
  <c r="K56" i="9"/>
  <c r="F55" i="9" l="1"/>
  <c r="F56" i="9"/>
  <c r="G6" i="8" l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G5" i="8"/>
  <c r="F5" i="8"/>
  <c r="F55" i="8" s="1"/>
  <c r="E5" i="8"/>
  <c r="E55" i="8" l="1"/>
  <c r="G55" i="8"/>
</calcChain>
</file>

<file path=xl/sharedStrings.xml><?xml version="1.0" encoding="utf-8"?>
<sst xmlns="http://schemas.openxmlformats.org/spreadsheetml/2006/main" count="292" uniqueCount="198">
  <si>
    <t>Truck or Trailer Mounted Attenuator (TMA)</t>
  </si>
  <si>
    <t>Flag Assembly</t>
  </si>
  <si>
    <t>Channelizer (Trim Line)</t>
  </si>
  <si>
    <t>Type III Moveable Barricade</t>
  </si>
  <si>
    <t>Directional Indicator Barricade</t>
  </si>
  <si>
    <t>Flashing Arrow Panel</t>
  </si>
  <si>
    <t>CMS, contractor Furnished/Retained</t>
  </si>
  <si>
    <t>Single Lane Closure</t>
  </si>
  <si>
    <t>Double Lane Closure</t>
  </si>
  <si>
    <t>Interior Lane Closure</t>
  </si>
  <si>
    <t>Triple Lane Closure</t>
  </si>
  <si>
    <t>Ramp Closure</t>
  </si>
  <si>
    <t>One-Lane Two-Way Operation with Flagger</t>
  </si>
  <si>
    <t>Quantity</t>
  </si>
  <si>
    <t>Price</t>
  </si>
  <si>
    <t>Construction Signs (SF)</t>
  </si>
  <si>
    <t>Missouri Department of Transportation</t>
  </si>
  <si>
    <t>Item Code</t>
  </si>
  <si>
    <t>Pay Item Description</t>
  </si>
  <si>
    <t>Unit Price</t>
  </si>
  <si>
    <t>Each</t>
  </si>
  <si>
    <t>616-99.02</t>
  </si>
  <si>
    <t xml:space="preserve">  Total Job Price</t>
  </si>
  <si>
    <t>Date</t>
  </si>
  <si>
    <t>Contractor</t>
  </si>
  <si>
    <t>616-10.05</t>
  </si>
  <si>
    <t>616-10.09</t>
  </si>
  <si>
    <t>616-10.25</t>
  </si>
  <si>
    <t>616-10.30</t>
  </si>
  <si>
    <t>616-10.33</t>
  </si>
  <si>
    <t>616-10.40</t>
  </si>
  <si>
    <t>616-10.98</t>
  </si>
  <si>
    <t>612-30.00A</t>
  </si>
  <si>
    <t>LF</t>
  </si>
  <si>
    <t/>
  </si>
  <si>
    <t>County:</t>
  </si>
  <si>
    <t>Route:</t>
  </si>
  <si>
    <t>Date:</t>
  </si>
  <si>
    <t>Contractor:</t>
  </si>
  <si>
    <t>Lane #:</t>
  </si>
  <si>
    <t>MM:</t>
  </si>
  <si>
    <t>Direction:</t>
  </si>
  <si>
    <t>Inspector:</t>
  </si>
  <si>
    <t>Asphalt Supplier:</t>
  </si>
  <si>
    <t>Concrete Supplier:</t>
  </si>
  <si>
    <t>Base Rock Supplier:</t>
  </si>
  <si>
    <t>WO #:</t>
  </si>
  <si>
    <t>Mix ID Used:</t>
  </si>
  <si>
    <t>Final Cost of Repair:</t>
  </si>
  <si>
    <t>Pavement Thickness:</t>
  </si>
  <si>
    <t>Slump:</t>
  </si>
  <si>
    <t>Air Content:</t>
  </si>
  <si>
    <t>Ambient Temp:</t>
  </si>
  <si>
    <t>Base Rock Thickness:</t>
  </si>
  <si>
    <t>Underdrain:</t>
  </si>
  <si>
    <t>Subgrade Compaction:</t>
  </si>
  <si>
    <t># Dowel Bars:</t>
  </si>
  <si>
    <t># Tie Bars</t>
  </si>
  <si>
    <t>LF Saw Cuts:</t>
  </si>
  <si>
    <t>Milling Thickness</t>
  </si>
  <si>
    <t>Asphalt Temperature:</t>
  </si>
  <si>
    <t>Concrete Temperature:</t>
  </si>
  <si>
    <t>Ambient Temperature:</t>
  </si>
  <si>
    <t>Thickness of Mix:</t>
  </si>
  <si>
    <t>Tack:</t>
  </si>
  <si>
    <t>704-99.04</t>
  </si>
  <si>
    <t>Bridge Deck Approach Slab Repair (Partial Depth) (Over 200 SF)</t>
  </si>
  <si>
    <t>Bridge Deck Approach Slab Repair (Partial Depth) (0-200 SF)</t>
  </si>
  <si>
    <t>Day</t>
  </si>
  <si>
    <t>Night</t>
  </si>
  <si>
    <t>Weekend</t>
  </si>
  <si>
    <t>SF</t>
  </si>
  <si>
    <t>SY</t>
  </si>
  <si>
    <t>CF</t>
  </si>
  <si>
    <t>216-99.03</t>
  </si>
  <si>
    <t>401-99.04</t>
  </si>
  <si>
    <t>409-40.00</t>
  </si>
  <si>
    <t>409-40.10</t>
  </si>
  <si>
    <t>623-40.00</t>
  </si>
  <si>
    <t>711-99.05</t>
  </si>
  <si>
    <t>717-99.03</t>
  </si>
  <si>
    <t>Removal of Existing Expansion Joint Silicone Sealant</t>
  </si>
  <si>
    <t>Removal of Existing Expansion Joint Compression Seal</t>
  </si>
  <si>
    <t>Asphaltic Concrete Overlay Repair</t>
  </si>
  <si>
    <t>Seal Coat, Grade A</t>
  </si>
  <si>
    <t>Seal Coat, Grade B</t>
  </si>
  <si>
    <t>Polymer Concrete</t>
  </si>
  <si>
    <t>Bridge Deck Approach Slab Repair (Full Depth)</t>
  </si>
  <si>
    <t>Repairing Concrete Deck (Half-Soling) (Over 600 SF)</t>
  </si>
  <si>
    <t>Repairing Concrete Deck (Half-Soling) (200-600 SF)</t>
  </si>
  <si>
    <t>Repairing Concrete Deck (Half-Soling) (Under 200 SF)</t>
  </si>
  <si>
    <t>Deck Repair with Void Tube Replacement (Over 80 SF)</t>
  </si>
  <si>
    <t>Deck Repair with Void Tube Replacement (0-80 SF)</t>
  </si>
  <si>
    <t>Full Depth Repair (Over 600 SF)</t>
  </si>
  <si>
    <t>Full Depth Repair (200-600 SF)</t>
  </si>
  <si>
    <t>Full Depth Repair (Under 200 SF)</t>
  </si>
  <si>
    <t>Dense Concrete Overlay Repair (Over 600 SF)</t>
  </si>
  <si>
    <t>Dense Concrete Overlay Repair (200-600 SF)</t>
  </si>
  <si>
    <t>Dense Concrete Overlay Repair (Under 200 SF)</t>
  </si>
  <si>
    <t>Epoxy Polymer Overlay Repair, Concrete Deck (Over 600 SF)</t>
  </si>
  <si>
    <t>Epoxy Polymer Overlay Repair, Concrete Deck (200-600 SF)</t>
  </si>
  <si>
    <t>Epoxy Polymer Overlay Repair, Concrete Deck (Under 200 SF)</t>
  </si>
  <si>
    <t>Silicone Expansion Joint Sealant (&lt;2.5" Width)</t>
  </si>
  <si>
    <t>Preformed Silicone or EPDM Expansion Joint Seal (2.5" to 4.5" Width)</t>
  </si>
  <si>
    <t>Area(SF)</t>
  </si>
  <si>
    <t>Area(SY)</t>
  </si>
  <si>
    <t>Length(ft)</t>
  </si>
  <si>
    <t>Width(ft)</t>
  </si>
  <si>
    <t>Depth(in)</t>
  </si>
  <si>
    <t>Volume(CF)</t>
  </si>
  <si>
    <t>Enter Contract Bid Factors Here</t>
  </si>
  <si>
    <t>Sequential Flashing Warning Light</t>
  </si>
  <si>
    <t>616-10.55</t>
  </si>
  <si>
    <t>Substructure Repair (Formed)</t>
  </si>
  <si>
    <t>704-01.01</t>
  </si>
  <si>
    <t>Cleaning and Epoxy Coating</t>
  </si>
  <si>
    <t>704-01.13</t>
  </si>
  <si>
    <t>Penetrating Concrete Sealer</t>
  </si>
  <si>
    <t>Vertical Substructure Repair (Unformed)</t>
  </si>
  <si>
    <t>Vertical Superstructure Repair (Unformed)</t>
  </si>
  <si>
    <t>Overhead Substructure Repair (Unformed)</t>
  </si>
  <si>
    <t>Overhead Superstructure Repair (Unformed)</t>
  </si>
  <si>
    <t>Concrete and Masonry Protection System</t>
  </si>
  <si>
    <t>Enter Contract Specific Information Here</t>
  </si>
  <si>
    <t>Normal Work Adjustment Factor</t>
  </si>
  <si>
    <t>Job Number</t>
  </si>
  <si>
    <t>Nighttime Work Adjustment Factor</t>
  </si>
  <si>
    <t>Contract ID</t>
  </si>
  <si>
    <t>Weekend Work Adjustment Factor</t>
  </si>
  <si>
    <t>Contractor Phone Number</t>
  </si>
  <si>
    <t>Direction (N, S, E, W)</t>
  </si>
  <si>
    <t>SELECT</t>
  </si>
  <si>
    <t>N</t>
  </si>
  <si>
    <t>S</t>
  </si>
  <si>
    <t>E</t>
  </si>
  <si>
    <t>W</t>
  </si>
  <si>
    <t>Maintenance Sup't</t>
  </si>
  <si>
    <t>Job Number:</t>
  </si>
  <si>
    <t>Date Issued:</t>
  </si>
  <si>
    <t>Job Order</t>
  </si>
  <si>
    <t>Phone:</t>
  </si>
  <si>
    <t>Description of Work:</t>
  </si>
  <si>
    <t>Direction (N, S, E, W):</t>
  </si>
  <si>
    <t>Maintenance Sup't:</t>
  </si>
  <si>
    <t>Remarks/Comments:</t>
  </si>
  <si>
    <t>TOTAL ESTIMATED PRICE FOR THIS WORK ORDER:</t>
  </si>
  <si>
    <t>TOTAL COMPLETED PRICE THIS WORK ORDER:</t>
  </si>
  <si>
    <t>Issued:</t>
  </si>
  <si>
    <t>Responsible Person</t>
  </si>
  <si>
    <t>Time</t>
  </si>
  <si>
    <t>Notice to Proceed:</t>
  </si>
  <si>
    <t>MoDOT</t>
  </si>
  <si>
    <t>Engr. Notified of Completion:</t>
  </si>
  <si>
    <t>Inspection/Acceptance:
(Signature)</t>
  </si>
  <si>
    <t xml:space="preserve">Estimated </t>
  </si>
  <si>
    <t>Contract</t>
  </si>
  <si>
    <t>Final</t>
  </si>
  <si>
    <t>Contractor Info</t>
  </si>
  <si>
    <t xml:space="preserve">Unit </t>
  </si>
  <si>
    <t>Subtotal</t>
  </si>
  <si>
    <t>Job Order Subtotal</t>
  </si>
  <si>
    <t>Adjustment Factors</t>
  </si>
  <si>
    <t>Estimated Subtotal</t>
  </si>
  <si>
    <t>Factor</t>
  </si>
  <si>
    <t>Est. Adj.
Subtotal</t>
  </si>
  <si>
    <t>Final Subtotal</t>
  </si>
  <si>
    <t>Final Adj.
Subtotal</t>
  </si>
  <si>
    <t>Adjusted Subtotal</t>
  </si>
  <si>
    <t>Contingent Items</t>
  </si>
  <si>
    <t>Item</t>
  </si>
  <si>
    <t>Unit</t>
  </si>
  <si>
    <t>Estimated
Quantity</t>
  </si>
  <si>
    <t>Estimated Price</t>
  </si>
  <si>
    <t>Final
Quantity</t>
  </si>
  <si>
    <t>Final Price</t>
  </si>
  <si>
    <t>Contingent Items Subtotal</t>
  </si>
  <si>
    <t>2021 Bridge Repair JOC</t>
  </si>
  <si>
    <t>Contract  Number:</t>
  </si>
  <si>
    <t>Do not change these items</t>
  </si>
  <si>
    <t>ALL</t>
  </si>
  <si>
    <t>TRAFFIC CONTROL ITEMS</t>
  </si>
  <si>
    <t>BRIDGE</t>
  </si>
  <si>
    <t>BRIDGE REPAIR ITEMS</t>
  </si>
  <si>
    <t>EA</t>
  </si>
  <si>
    <t>Bridge Items</t>
  </si>
  <si>
    <t xml:space="preserve">Remove and/or fill out any of the highlighted areas in order to set this up for YOUR contract.  </t>
  </si>
  <si>
    <t>Select Contract Data Tab.</t>
  </si>
  <si>
    <t>Enter the work adjustment factors from the Contract.</t>
  </si>
  <si>
    <t>Select the Job Order Tab for the items you're working on</t>
  </si>
  <si>
    <t>Fill in the shaded cells manually, note that some utilize dropdown menus.</t>
  </si>
  <si>
    <t xml:space="preserve">Be sure and check the Adjustment Factor box for the type of work completed. </t>
  </si>
  <si>
    <t>If a job includes both guardrail and guard cable items, create separate Job Order for each.</t>
  </si>
  <si>
    <t>Using the calculated quantities from previous tabs or manual calculations, enter the quantities in the "Estimated Quantities" column.</t>
  </si>
  <si>
    <t>Sign and submit to Job Order tab to contractor as you would a typical work order.</t>
  </si>
  <si>
    <t>For final quantities, enter the amounts used in the field in the "Final Quantity" column.</t>
  </si>
  <si>
    <t>Select the correct pay item utilizing the dropdown menus in the "Pay Item Description" column. Note this will auto populate other cells.</t>
  </si>
  <si>
    <r>
      <t>(</t>
    </r>
    <r>
      <rPr>
        <b/>
        <i/>
        <sz val="11"/>
        <color rgb="FFFF0000"/>
        <rFont val="Calibri"/>
        <family val="2"/>
        <scheme val="minor"/>
      </rPr>
      <t>If using spreadsheet tab for the first time, Click on the "Contract Data" Tab to fill out specific contract data)</t>
    </r>
  </si>
  <si>
    <t>Create a list of the counties included in the contract and a list of the applicable Maintenance Superintendents.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</si>
</sst>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"/>
    <numFmt numFmtId="165" formatCode="&quot;$&quot;#,##0.00"/>
    <numFmt numFmtId="166" formatCode="General;[Red]\-General"/>
    <numFmt numFmtId="167" formatCode="&quot;$&quot;#,##0.000"/>
    <numFmt numFmtId="168" formatCode="0000"/>
    <numFmt numFmtId="169" formatCode="mm/dd/yy;@"/>
    <numFmt numFmtId="170" formatCode="0.0000"/>
  </numFmts>
  <fonts count="30">
    <font>
      <sz val="11"/>
      <color theme="1"/>
      <name val="Calibri"/>
      <family val="2"/>
      <scheme val="minor"/>
    </font>
    <font>
      <sz val="14"/>
      <color indexed="8"/>
      <name val="Arial Black"/>
      <family val="2"/>
    </font>
    <font>
      <b/>
      <sz val="14"/>
      <color indexed="8"/>
      <name val="Arial MT"/>
    </font>
    <font>
      <sz val="14"/>
      <color indexed="8"/>
      <name val="Arial MT"/>
    </font>
    <font>
      <b/>
      <sz val="18"/>
      <color indexed="8"/>
      <name val="Arial MT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14"/>
      <color theme="1"/>
      <name val="Arial"/>
      <family val="2"/>
    </font>
    <font>
      <sz val="14"/>
      <color theme="1"/>
      <name val="Arial Black"/>
      <family val="2"/>
    </font>
    <font>
      <b/>
      <sz val="14"/>
      <color theme="0"/>
      <name val="Arial MT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Arial MT"/>
    </font>
    <font>
      <b/>
      <sz val="20"/>
      <color theme="1"/>
      <name val="Garamond"/>
      <family val="1"/>
    </font>
    <font>
      <b/>
      <sz val="20"/>
      <color theme="1"/>
      <name val="Cambria"/>
      <family val="1"/>
      <scheme val="major"/>
    </font>
    <font>
      <sz val="12"/>
      <name val="Arial MT"/>
    </font>
    <font>
      <sz val="20"/>
      <color theme="1"/>
      <name val="Cambria"/>
      <family val="1"/>
      <scheme val="major"/>
    </font>
    <font>
      <b/>
      <sz val="22"/>
      <color theme="1"/>
      <name val="Garamond"/>
      <family val="1"/>
    </font>
    <font>
      <b/>
      <sz val="16"/>
      <color theme="1"/>
      <name val="Arial MT"/>
    </font>
    <font>
      <sz val="18"/>
      <color theme="1"/>
      <name val="Cambria"/>
      <family val="1"/>
      <scheme val="major"/>
    </font>
    <font>
      <b/>
      <sz val="16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4"/>
      <color theme="1"/>
      <name val="Arial MT"/>
    </font>
    <font>
      <sz val="18"/>
      <color indexed="8"/>
      <name val="Arial"/>
      <family val="2"/>
    </font>
    <font>
      <sz val="14"/>
      <color theme="1"/>
      <name val="Arial MT"/>
    </font>
    <font>
      <b/>
      <sz val="20"/>
      <color indexed="8"/>
      <name val="Arial MT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7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8" fillId="4" borderId="0"/>
  </cellStyleXfs>
  <cellXfs count="216">
    <xf numFmtId="0" fontId="0" fillId="0" borderId="0" xfId="0"/>
    <xf numFmtId="0" fontId="0" fillId="0" borderId="0" xfId="0" applyFill="1" applyBorder="1"/>
    <xf numFmtId="165" fontId="0" fillId="0" borderId="0" xfId="0" applyNumberFormat="1"/>
    <xf numFmtId="0" fontId="0" fillId="0" borderId="1" xfId="0" applyBorder="1"/>
    <xf numFmtId="0" fontId="0" fillId="0" borderId="0" xfId="0" quotePrefix="1"/>
    <xf numFmtId="168" fontId="0" fillId="0" borderId="0" xfId="0" applyNumberFormat="1"/>
    <xf numFmtId="0" fontId="6" fillId="0" borderId="0" xfId="0" applyFont="1"/>
    <xf numFmtId="0" fontId="11" fillId="0" borderId="0" xfId="0" applyFont="1"/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Fill="1" applyBorder="1"/>
    <xf numFmtId="0" fontId="0" fillId="2" borderId="0" xfId="0" applyFill="1"/>
    <xf numFmtId="168" fontId="0" fillId="2" borderId="0" xfId="0" applyNumberFormat="1" applyFill="1"/>
    <xf numFmtId="0" fontId="12" fillId="0" borderId="0" xfId="0" applyFont="1" applyProtection="1">
      <protection locked="0"/>
    </xf>
    <xf numFmtId="0" fontId="12" fillId="0" borderId="0" xfId="0" applyFont="1"/>
    <xf numFmtId="165" fontId="0" fillId="3" borderId="0" xfId="0" applyNumberFormat="1" applyFill="1"/>
    <xf numFmtId="0" fontId="0" fillId="0" borderId="14" xfId="0" applyBorder="1"/>
    <xf numFmtId="166" fontId="3" fillId="0" borderId="15" xfId="0" applyNumberFormat="1" applyFont="1" applyBorder="1"/>
    <xf numFmtId="0" fontId="0" fillId="0" borderId="15" xfId="0" applyBorder="1"/>
    <xf numFmtId="170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166" fontId="3" fillId="0" borderId="0" xfId="0" applyNumberFormat="1" applyFont="1"/>
    <xf numFmtId="170" fontId="0" fillId="2" borderId="0" xfId="0" applyNumberFormat="1" applyFill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0" borderId="23" xfId="0" applyBorder="1"/>
    <xf numFmtId="166" fontId="3" fillId="0" borderId="24" xfId="0" applyNumberFormat="1" applyFont="1" applyBorder="1"/>
    <xf numFmtId="168" fontId="0" fillId="0" borderId="24" xfId="0" applyNumberFormat="1" applyBorder="1"/>
    <xf numFmtId="170" fontId="0" fillId="2" borderId="24" xfId="0" applyNumberFormat="1" applyFill="1" applyBorder="1" applyProtection="1">
      <protection locked="0"/>
    </xf>
    <xf numFmtId="168" fontId="0" fillId="0" borderId="11" xfId="0" applyNumberFormat="1" applyBorder="1"/>
    <xf numFmtId="168" fontId="0" fillId="0" borderId="25" xfId="0" applyNumberFormat="1" applyBorder="1"/>
    <xf numFmtId="0" fontId="0" fillId="2" borderId="26" xfId="0" applyFill="1" applyBorder="1" applyProtection="1">
      <protection locked="0"/>
    </xf>
    <xf numFmtId="168" fontId="11" fillId="0" borderId="0" xfId="0" applyNumberFormat="1" applyFont="1"/>
    <xf numFmtId="168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16" fillId="0" borderId="0" xfId="0" applyFont="1" applyAlignment="1">
      <alignment horizontal="right" vertical="center"/>
    </xf>
    <xf numFmtId="166" fontId="18" fillId="4" borderId="0" xfId="1"/>
    <xf numFmtId="0" fontId="21" fillId="0" borderId="0" xfId="0" applyFont="1"/>
    <xf numFmtId="0" fontId="9" fillId="2" borderId="1" xfId="0" applyFont="1" applyFill="1" applyBorder="1" applyAlignment="1">
      <alignment horizontal="center"/>
    </xf>
    <xf numFmtId="169" fontId="1" fillId="2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Protection="1">
      <protection locked="0"/>
    </xf>
    <xf numFmtId="166" fontId="10" fillId="0" borderId="11" xfId="0" applyNumberFormat="1" applyFont="1" applyBorder="1" applyAlignment="1" applyProtection="1">
      <alignment horizontal="center"/>
      <protection locked="0"/>
    </xf>
    <xf numFmtId="0" fontId="21" fillId="0" borderId="14" xfId="0" applyFont="1" applyBorder="1"/>
    <xf numFmtId="0" fontId="21" fillId="0" borderId="23" xfId="0" applyFont="1" applyBorder="1"/>
    <xf numFmtId="0" fontId="21" fillId="0" borderId="35" xfId="0" applyFont="1" applyBorder="1"/>
    <xf numFmtId="0" fontId="21" fillId="0" borderId="0" xfId="0" applyFont="1" applyAlignment="1">
      <alignment vertical="top"/>
    </xf>
    <xf numFmtId="165" fontId="19" fillId="0" borderId="0" xfId="0" applyNumberFormat="1" applyFont="1" applyAlignment="1">
      <alignment horizontal="center" vertical="center"/>
    </xf>
    <xf numFmtId="0" fontId="23" fillId="0" borderId="41" xfId="0" applyFont="1" applyBorder="1" applyAlignment="1">
      <alignment horizontal="center"/>
    </xf>
    <xf numFmtId="49" fontId="24" fillId="2" borderId="1" xfId="0" applyNumberFormat="1" applyFont="1" applyFill="1" applyBorder="1" applyAlignment="1" applyProtection="1">
      <alignment horizontal="center" vertical="center"/>
      <protection locked="0"/>
    </xf>
    <xf numFmtId="169" fontId="24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6" xfId="0" applyNumberFormat="1" applyFont="1" applyBorder="1" applyAlignment="1">
      <alignment horizontal="center"/>
    </xf>
    <xf numFmtId="166" fontId="2" fillId="5" borderId="7" xfId="0" applyNumberFormat="1" applyFont="1" applyFill="1" applyBorder="1" applyAlignment="1">
      <alignment horizontal="center"/>
    </xf>
    <xf numFmtId="166" fontId="25" fillId="5" borderId="8" xfId="0" applyNumberFormat="1" applyFont="1" applyFill="1" applyBorder="1" applyAlignment="1">
      <alignment horizontal="center"/>
    </xf>
    <xf numFmtId="166" fontId="2" fillId="0" borderId="48" xfId="0" applyNumberFormat="1" applyFont="1" applyBorder="1" applyAlignment="1">
      <alignment horizontal="center" wrapText="1"/>
    </xf>
    <xf numFmtId="166" fontId="2" fillId="0" borderId="48" xfId="0" applyNumberFormat="1" applyFont="1" applyBorder="1" applyAlignment="1">
      <alignment horizontal="center"/>
    </xf>
    <xf numFmtId="166" fontId="2" fillId="5" borderId="49" xfId="0" applyNumberFormat="1" applyFont="1" applyFill="1" applyBorder="1" applyAlignment="1">
      <alignment horizontal="center"/>
    </xf>
    <xf numFmtId="166" fontId="25" fillId="5" borderId="51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7" fontId="2" fillId="0" borderId="0" xfId="0" applyNumberFormat="1" applyFont="1"/>
    <xf numFmtId="166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7" fontId="3" fillId="0" borderId="0" xfId="0" applyNumberFormat="1" applyFont="1"/>
    <xf numFmtId="166" fontId="3" fillId="0" borderId="56" xfId="0" applyNumberFormat="1" applyFont="1" applyBorder="1" applyAlignment="1">
      <alignment horizontal="center"/>
    </xf>
    <xf numFmtId="166" fontId="3" fillId="2" borderId="56" xfId="0" applyNumberFormat="1" applyFont="1" applyFill="1" applyBorder="1" applyAlignment="1" applyProtection="1">
      <alignment horizontal="center"/>
      <protection locked="0"/>
    </xf>
    <xf numFmtId="165" fontId="3" fillId="0" borderId="56" xfId="0" applyNumberFormat="1" applyFont="1" applyBorder="1" applyAlignment="1">
      <alignment horizontal="right"/>
    </xf>
    <xf numFmtId="165" fontId="3" fillId="5" borderId="45" xfId="0" applyNumberFormat="1" applyFont="1" applyFill="1" applyBorder="1"/>
    <xf numFmtId="166" fontId="3" fillId="2" borderId="45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right"/>
    </xf>
    <xf numFmtId="7" fontId="2" fillId="0" borderId="58" xfId="0" applyNumberFormat="1" applyFont="1" applyBorder="1"/>
    <xf numFmtId="165" fontId="5" fillId="0" borderId="58" xfId="0" applyNumberFormat="1" applyFont="1" applyBorder="1"/>
    <xf numFmtId="166" fontId="3" fillId="6" borderId="9" xfId="0" applyNumberFormat="1" applyFont="1" applyFill="1" applyBorder="1" applyAlignment="1">
      <alignment horizontal="center"/>
    </xf>
    <xf numFmtId="165" fontId="3" fillId="0" borderId="0" xfId="0" applyNumberFormat="1" applyFont="1"/>
    <xf numFmtId="7" fontId="3" fillId="0" borderId="0" xfId="0" applyNumberFormat="1" applyFont="1"/>
    <xf numFmtId="1" fontId="3" fillId="2" borderId="58" xfId="0" applyNumberFormat="1" applyFont="1" applyFill="1" applyBorder="1" applyAlignment="1" applyProtection="1">
      <alignment horizontal="center"/>
      <protection locked="0"/>
    </xf>
    <xf numFmtId="165" fontId="3" fillId="0" borderId="58" xfId="0" applyNumberFormat="1" applyFont="1" applyBorder="1" applyAlignment="1">
      <alignment horizontal="right"/>
    </xf>
    <xf numFmtId="7" fontId="3" fillId="5" borderId="61" xfId="0" applyNumberFormat="1" applyFont="1" applyFill="1" applyBorder="1"/>
    <xf numFmtId="166" fontId="3" fillId="0" borderId="0" xfId="0" applyNumberFormat="1" applyFont="1" applyAlignment="1">
      <alignment horizontal="right"/>
    </xf>
    <xf numFmtId="7" fontId="2" fillId="0" borderId="62" xfId="0" applyNumberFormat="1" applyFont="1" applyBorder="1"/>
    <xf numFmtId="166" fontId="2" fillId="0" borderId="0" xfId="0" applyNumberFormat="1" applyFont="1" applyAlignment="1">
      <alignment horizontal="right"/>
    </xf>
    <xf numFmtId="165" fontId="2" fillId="0" borderId="58" xfId="0" applyNumberFormat="1" applyFont="1" applyBorder="1"/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165" fontId="8" fillId="0" borderId="27" xfId="0" applyNumberFormat="1" applyFont="1" applyBorder="1" applyAlignment="1">
      <alignment horizontal="right"/>
    </xf>
    <xf numFmtId="165" fontId="8" fillId="0" borderId="63" xfId="0" applyNumberFormat="1" applyFont="1" applyBorder="1"/>
    <xf numFmtId="165" fontId="8" fillId="5" borderId="29" xfId="0" applyNumberFormat="1" applyFont="1" applyFill="1" applyBorder="1"/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/>
    <xf numFmtId="166" fontId="28" fillId="0" borderId="9" xfId="0" applyNumberFormat="1" applyFont="1" applyBorder="1" applyAlignment="1">
      <alignment horizontal="center"/>
    </xf>
    <xf numFmtId="166" fontId="2" fillId="0" borderId="0" xfId="0" applyNumberFormat="1" applyFont="1"/>
    <xf numFmtId="166" fontId="2" fillId="0" borderId="66" xfId="0" applyNumberFormat="1" applyFont="1" applyBorder="1" applyAlignment="1">
      <alignment horizontal="center" vertical="center"/>
    </xf>
    <xf numFmtId="166" fontId="2" fillId="0" borderId="69" xfId="0" applyNumberFormat="1" applyFont="1" applyBorder="1" applyAlignment="1">
      <alignment horizontal="center" vertical="center"/>
    </xf>
    <xf numFmtId="164" fontId="2" fillId="0" borderId="70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7" fontId="2" fillId="0" borderId="70" xfId="0" applyNumberFormat="1" applyFont="1" applyBorder="1" applyAlignment="1">
      <alignment horizontal="center" vertical="center" wrapText="1"/>
    </xf>
    <xf numFmtId="7" fontId="2" fillId="0" borderId="71" xfId="0" applyNumberFormat="1" applyFont="1" applyBorder="1" applyAlignment="1">
      <alignment horizontal="center" vertical="center"/>
    </xf>
    <xf numFmtId="166" fontId="3" fillId="2" borderId="66" xfId="0" applyNumberFormat="1" applyFont="1" applyFill="1" applyBorder="1" applyAlignment="1" applyProtection="1">
      <alignment horizontal="center"/>
      <protection locked="0"/>
    </xf>
    <xf numFmtId="166" fontId="3" fillId="2" borderId="69" xfId="0" applyNumberFormat="1" applyFont="1" applyFill="1" applyBorder="1" applyAlignment="1" applyProtection="1">
      <alignment horizontal="center"/>
      <protection locked="0"/>
    </xf>
    <xf numFmtId="164" fontId="3" fillId="2" borderId="70" xfId="0" applyNumberFormat="1" applyFont="1" applyFill="1" applyBorder="1" applyAlignment="1" applyProtection="1">
      <alignment horizontal="center"/>
      <protection locked="0"/>
    </xf>
    <xf numFmtId="0" fontId="3" fillId="2" borderId="70" xfId="0" applyFont="1" applyFill="1" applyBorder="1" applyAlignment="1" applyProtection="1">
      <alignment horizontal="right"/>
      <protection locked="0"/>
    </xf>
    <xf numFmtId="165" fontId="3" fillId="5" borderId="71" xfId="0" applyNumberFormat="1" applyFont="1" applyFill="1" applyBorder="1"/>
    <xf numFmtId="7" fontId="2" fillId="0" borderId="70" xfId="0" applyNumberFormat="1" applyFont="1" applyBorder="1"/>
    <xf numFmtId="166" fontId="3" fillId="0" borderId="0" xfId="0" applyNumberFormat="1" applyFont="1" applyAlignment="1">
      <alignment horizontal="left"/>
    </xf>
    <xf numFmtId="8" fontId="4" fillId="0" borderId="66" xfId="0" applyNumberFormat="1" applyFont="1" applyBorder="1"/>
    <xf numFmtId="0" fontId="14" fillId="0" borderId="0" xfId="0" applyFont="1"/>
    <xf numFmtId="0" fontId="29" fillId="0" borderId="0" xfId="0" applyFont="1"/>
    <xf numFmtId="0" fontId="11" fillId="0" borderId="0" xfId="0" applyFont="1" applyFill="1" applyBorder="1"/>
    <xf numFmtId="0" fontId="0" fillId="0" borderId="73" xfId="0" applyFill="1" applyBorder="1"/>
    <xf numFmtId="165" fontId="0" fillId="3" borderId="73" xfId="0" applyNumberFormat="1" applyFill="1" applyBorder="1"/>
    <xf numFmtId="0" fontId="0" fillId="0" borderId="73" xfId="0" applyBorder="1"/>
    <xf numFmtId="165" fontId="0" fillId="0" borderId="73" xfId="0" applyNumberFormat="1" applyBorder="1"/>
    <xf numFmtId="0" fontId="17" fillId="3" borderId="10" xfId="0" applyFont="1" applyFill="1" applyBorder="1" applyProtection="1"/>
    <xf numFmtId="8" fontId="4" fillId="0" borderId="69" xfId="0" applyNumberFormat="1" applyFont="1" applyBorder="1"/>
    <xf numFmtId="0" fontId="0" fillId="0" borderId="24" xfId="0" applyBorder="1"/>
    <xf numFmtId="0" fontId="0" fillId="7" borderId="0" xfId="0" applyFill="1" applyAlignment="1">
      <alignment horizontal="center"/>
    </xf>
    <xf numFmtId="0" fontId="19" fillId="3" borderId="27" xfId="0" applyFont="1" applyFill="1" applyBorder="1" applyProtection="1"/>
    <xf numFmtId="0" fontId="19" fillId="3" borderId="29" xfId="0" applyFont="1" applyFill="1" applyBorder="1" applyProtection="1"/>
    <xf numFmtId="0" fontId="22" fillId="2" borderId="30" xfId="0" applyFont="1" applyFill="1" applyBorder="1" applyAlignment="1" applyProtection="1">
      <alignment horizontal="left" vertical="top" wrapText="1"/>
      <protection locked="0"/>
    </xf>
    <xf numFmtId="0" fontId="22" fillId="2" borderId="15" xfId="0" applyFont="1" applyFill="1" applyBorder="1" applyAlignment="1" applyProtection="1">
      <alignment horizontal="left" vertical="top" wrapText="1"/>
      <protection locked="0"/>
    </xf>
    <xf numFmtId="0" fontId="22" fillId="2" borderId="16" xfId="0" applyFont="1" applyFill="1" applyBorder="1" applyAlignment="1" applyProtection="1">
      <alignment horizontal="left" vertical="top" wrapText="1"/>
      <protection locked="0"/>
    </xf>
    <xf numFmtId="0" fontId="22" fillId="2" borderId="31" xfId="0" applyFont="1" applyFill="1" applyBorder="1" applyAlignment="1" applyProtection="1">
      <alignment horizontal="left" vertical="top" wrapText="1"/>
      <protection locked="0"/>
    </xf>
    <xf numFmtId="0" fontId="22" fillId="2" borderId="24" xfId="0" applyFont="1" applyFill="1" applyBorder="1" applyAlignment="1" applyProtection="1">
      <alignment horizontal="left" vertical="top" wrapText="1"/>
      <protection locked="0"/>
    </xf>
    <xf numFmtId="0" fontId="22" fillId="2" borderId="11" xfId="0" applyFont="1" applyFill="1" applyBorder="1" applyAlignment="1" applyProtection="1">
      <alignment horizontal="left" vertical="top" wrapText="1"/>
      <protection locked="0"/>
    </xf>
    <xf numFmtId="0" fontId="22" fillId="2" borderId="32" xfId="0" applyFont="1" applyFill="1" applyBorder="1" applyProtection="1">
      <protection locked="0"/>
    </xf>
    <xf numFmtId="0" fontId="22" fillId="2" borderId="33" xfId="0" applyFont="1" applyFill="1" applyBorder="1" applyProtection="1">
      <protection locked="0"/>
    </xf>
    <xf numFmtId="0" fontId="22" fillId="2" borderId="32" xfId="0" applyFont="1" applyFill="1" applyBorder="1" applyAlignment="1" applyProtection="1">
      <alignment horizontal="left" wrapText="1"/>
      <protection locked="0"/>
    </xf>
    <xf numFmtId="0" fontId="22" fillId="2" borderId="34" xfId="0" applyFont="1" applyFill="1" applyBorder="1" applyAlignment="1" applyProtection="1">
      <alignment horizontal="left" wrapText="1"/>
      <protection locked="0"/>
    </xf>
    <xf numFmtId="0" fontId="22" fillId="2" borderId="74" xfId="0" applyFont="1" applyFill="1" applyBorder="1" applyAlignment="1" applyProtection="1">
      <alignment horizontal="left" wrapText="1"/>
      <protection locked="0"/>
    </xf>
    <xf numFmtId="166" fontId="3" fillId="2" borderId="36" xfId="0" applyNumberFormat="1" applyFont="1" applyFill="1" applyBorder="1" applyAlignment="1" applyProtection="1">
      <alignment horizontal="left" wrapText="1"/>
      <protection locked="0"/>
    </xf>
    <xf numFmtId="166" fontId="3" fillId="2" borderId="37" xfId="0" applyNumberFormat="1" applyFont="1" applyFill="1" applyBorder="1" applyAlignment="1" applyProtection="1">
      <alignment horizontal="left" wrapText="1"/>
      <protection locked="0"/>
    </xf>
    <xf numFmtId="0" fontId="22" fillId="2" borderId="31" xfId="0" applyFont="1" applyFill="1" applyBorder="1" applyAlignment="1" applyProtection="1">
      <alignment horizontal="left" wrapText="1"/>
      <protection locked="0"/>
    </xf>
    <xf numFmtId="0" fontId="22" fillId="2" borderId="24" xfId="0" applyFont="1" applyFill="1" applyBorder="1" applyAlignment="1" applyProtection="1">
      <alignment horizontal="left" wrapText="1"/>
      <protection locked="0"/>
    </xf>
    <xf numFmtId="0" fontId="22" fillId="2" borderId="11" xfId="0" applyFont="1" applyFill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center"/>
    </xf>
    <xf numFmtId="0" fontId="19" fillId="2" borderId="27" xfId="0" applyFont="1" applyFill="1" applyBorder="1" applyAlignment="1" applyProtection="1">
      <alignment horizontal="center"/>
      <protection locked="0"/>
    </xf>
    <xf numFmtId="0" fontId="19" fillId="2" borderId="28" xfId="0" applyFont="1" applyFill="1" applyBorder="1" applyAlignment="1" applyProtection="1">
      <alignment horizontal="center"/>
      <protection locked="0"/>
    </xf>
    <xf numFmtId="0" fontId="19" fillId="2" borderId="29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3" fillId="0" borderId="41" xfId="0" applyFont="1" applyBorder="1" applyAlignment="1">
      <alignment horizontal="right"/>
    </xf>
    <xf numFmtId="0" fontId="23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/>
      <protection locked="0"/>
    </xf>
    <xf numFmtId="0" fontId="21" fillId="0" borderId="1" xfId="0" applyFont="1" applyBorder="1"/>
    <xf numFmtId="0" fontId="22" fillId="2" borderId="38" xfId="0" applyFont="1" applyFill="1" applyBorder="1" applyAlignment="1" applyProtection="1">
      <alignment horizontal="left" vertical="top" wrapText="1"/>
      <protection locked="0"/>
    </xf>
    <xf numFmtId="0" fontId="22" fillId="2" borderId="39" xfId="0" applyFont="1" applyFill="1" applyBorder="1" applyAlignment="1" applyProtection="1">
      <alignment horizontal="left" vertical="top" wrapText="1"/>
      <protection locked="0"/>
    </xf>
    <xf numFmtId="0" fontId="22" fillId="2" borderId="13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 vertical="center" wrapText="1"/>
    </xf>
    <xf numFmtId="165" fontId="19" fillId="0" borderId="40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166" fontId="26" fillId="5" borderId="9" xfId="0" applyNumberFormat="1" applyFont="1" applyFill="1" applyBorder="1" applyAlignment="1">
      <alignment horizontal="center"/>
    </xf>
    <xf numFmtId="166" fontId="2" fillId="0" borderId="43" xfId="0" applyNumberFormat="1" applyFont="1" applyBorder="1" applyAlignment="1">
      <alignment horizontal="center" vertical="center"/>
    </xf>
    <xf numFmtId="166" fontId="2" fillId="0" borderId="4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52" xfId="0" applyNumberFormat="1" applyFont="1" applyBorder="1" applyAlignment="1">
      <alignment horizontal="center" vertical="center"/>
    </xf>
    <xf numFmtId="166" fontId="2" fillId="0" borderId="45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53" xfId="0" applyNumberFormat="1" applyFont="1" applyBorder="1" applyAlignment="1">
      <alignment horizontal="center" vertical="center"/>
    </xf>
    <xf numFmtId="166" fontId="2" fillId="0" borderId="47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7" fontId="25" fillId="0" borderId="49" xfId="0" applyNumberFormat="1" applyFont="1" applyBorder="1" applyAlignment="1">
      <alignment horizontal="center"/>
    </xf>
    <xf numFmtId="167" fontId="25" fillId="0" borderId="50" xfId="0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167" fontId="25" fillId="0" borderId="42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166" fontId="3" fillId="0" borderId="5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166" fontId="3" fillId="2" borderId="54" xfId="0" applyNumberFormat="1" applyFont="1" applyFill="1" applyBorder="1" applyAlignment="1" applyProtection="1">
      <alignment horizontal="left" wrapText="1"/>
      <protection locked="0"/>
    </xf>
    <xf numFmtId="166" fontId="3" fillId="2" borderId="55" xfId="0" applyNumberFormat="1" applyFont="1" applyFill="1" applyBorder="1" applyAlignment="1" applyProtection="1">
      <alignment horizontal="left" wrapText="1"/>
      <protection locked="0"/>
    </xf>
    <xf numFmtId="165" fontId="3" fillId="0" borderId="54" xfId="0" applyNumberFormat="1" applyFont="1" applyBorder="1"/>
    <xf numFmtId="165" fontId="3" fillId="0" borderId="55" xfId="0" applyNumberFormat="1" applyFont="1" applyBorder="1"/>
    <xf numFmtId="166" fontId="2" fillId="0" borderId="9" xfId="0" applyNumberFormat="1" applyFont="1" applyBorder="1"/>
    <xf numFmtId="166" fontId="26" fillId="0" borderId="9" xfId="0" applyNumberFormat="1" applyFont="1" applyBorder="1" applyAlignment="1">
      <alignment horizontal="center"/>
    </xf>
    <xf numFmtId="7" fontId="2" fillId="0" borderId="54" xfId="0" applyNumberFormat="1" applyFont="1" applyBorder="1" applyAlignment="1">
      <alignment horizontal="right"/>
    </xf>
    <xf numFmtId="7" fontId="2" fillId="0" borderId="57" xfId="0" applyNumberFormat="1" applyFont="1" applyBorder="1" applyAlignment="1">
      <alignment horizontal="right"/>
    </xf>
    <xf numFmtId="166" fontId="2" fillId="0" borderId="0" xfId="0" applyNumberFormat="1" applyFont="1"/>
    <xf numFmtId="165" fontId="3" fillId="0" borderId="59" xfId="0" applyNumberFormat="1" applyFont="1" applyBorder="1"/>
    <xf numFmtId="165" fontId="3" fillId="0" borderId="60" xfId="0" applyNumberFormat="1" applyFont="1" applyBorder="1"/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 vertical="center"/>
    </xf>
    <xf numFmtId="166" fontId="3" fillId="2" borderId="66" xfId="0" applyNumberFormat="1" applyFont="1" applyFill="1" applyBorder="1" applyAlignment="1" applyProtection="1">
      <alignment horizontal="left"/>
      <protection locked="0"/>
    </xf>
    <xf numFmtId="166" fontId="3" fillId="2" borderId="67" xfId="0" applyNumberFormat="1" applyFont="1" applyFill="1" applyBorder="1" applyAlignment="1" applyProtection="1">
      <alignment horizontal="left"/>
      <protection locked="0"/>
    </xf>
    <xf numFmtId="166" fontId="3" fillId="2" borderId="68" xfId="0" applyNumberFormat="1" applyFont="1" applyFill="1" applyBorder="1" applyAlignment="1" applyProtection="1">
      <alignment horizontal="left"/>
      <protection locked="0"/>
    </xf>
    <xf numFmtId="165" fontId="3" fillId="0" borderId="66" xfId="0" applyNumberFormat="1" applyFont="1" applyBorder="1" applyAlignment="1">
      <alignment horizontal="center"/>
    </xf>
    <xf numFmtId="165" fontId="3" fillId="0" borderId="68" xfId="0" applyNumberFormat="1" applyFont="1" applyBorder="1" applyAlignment="1">
      <alignment horizontal="center"/>
    </xf>
    <xf numFmtId="7" fontId="2" fillId="0" borderId="66" xfId="0" applyNumberFormat="1" applyFont="1" applyBorder="1" applyAlignment="1">
      <alignment horizontal="right"/>
    </xf>
    <xf numFmtId="7" fontId="2" fillId="0" borderId="72" xfId="0" applyNumberFormat="1" applyFont="1" applyBorder="1" applyAlignment="1">
      <alignment horizontal="right"/>
    </xf>
    <xf numFmtId="166" fontId="4" fillId="0" borderId="66" xfId="0" applyNumberFormat="1" applyFont="1" applyBorder="1" applyAlignment="1">
      <alignment horizontal="center"/>
    </xf>
    <xf numFmtId="166" fontId="4" fillId="0" borderId="67" xfId="0" applyNumberFormat="1" applyFont="1" applyBorder="1" applyAlignment="1">
      <alignment horizontal="center"/>
    </xf>
    <xf numFmtId="166" fontId="4" fillId="0" borderId="68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 wrapText="1"/>
    </xf>
    <xf numFmtId="0" fontId="0" fillId="0" borderId="75" xfId="0" applyBorder="1" applyAlignment="1"/>
    <xf numFmtId="0" fontId="21" fillId="0" borderId="24" xfId="0" applyFont="1" applyBorder="1" applyAlignment="1"/>
    <xf numFmtId="0" fontId="0" fillId="0" borderId="76" xfId="0" applyBorder="1" applyAlignment="1"/>
    <xf numFmtId="166" fontId="3" fillId="0" borderId="27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166" fontId="27" fillId="0" borderId="10" xfId="0" applyNumberFormat="1" applyFont="1" applyBorder="1" applyAlignment="1">
      <alignment horizontal="center"/>
    </xf>
    <xf numFmtId="166" fontId="2" fillId="0" borderId="64" xfId="0" applyNumberFormat="1" applyFont="1" applyBorder="1" applyAlignment="1">
      <alignment horizontal="right"/>
    </xf>
    <xf numFmtId="166" fontId="2" fillId="0" borderId="65" xfId="0" applyNumberFormat="1" applyFont="1" applyBorder="1" applyAlignment="1">
      <alignment horizontal="right"/>
    </xf>
    <xf numFmtId="166" fontId="2" fillId="0" borderId="66" xfId="0" applyNumberFormat="1" applyFont="1" applyBorder="1" applyAlignment="1">
      <alignment horizontal="center" vertical="center"/>
    </xf>
    <xf numFmtId="166" fontId="2" fillId="0" borderId="67" xfId="0" applyNumberFormat="1" applyFont="1" applyBorder="1" applyAlignment="1">
      <alignment horizontal="center" vertical="center"/>
    </xf>
    <xf numFmtId="166" fontId="2" fillId="0" borderId="68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</cellXfs>
  <cellStyles count="2">
    <cellStyle name="Normal" xfId="0" builtinId="0"/>
    <cellStyle name="Normal 2" xfId="1" xr:uid="{7091E407-51C6-4A69-B6ED-0C63BB69073F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trlProps/ctrlProp1.xml><?xml version="1.0" encoding="utf-8"?>
<formControlPr xmlns="http://schemas.microsoft.com/office/spreadsheetml/2009/9/main" objectType="CheckBox" fmlaLink="$I$8" lockText="1" noThreeD="1"/>
</file>

<file path=xl/ctrlProps/ctrlProp2.xml><?xml version="1.0" encoding="utf-8"?>
<formControlPr xmlns="http://schemas.microsoft.com/office/spreadsheetml/2009/9/main" objectType="CheckBox" fmlaLink="$J$8" lockText="1" noThreeD="1"/>
</file>

<file path=xl/ctrlProps/ctrlProp3.xml><?xml version="1.0" encoding="utf-8"?>
<formControlPr xmlns="http://schemas.microsoft.com/office/spreadsheetml/2009/9/main" objectType="CheckBox" fmlaLink="$K$8" lockText="1" noThreeD="1"/>
</file>

<file path=xl/ctrlProps/ctrlProp4.xml><?xml version="1.0" encoding="utf-8"?>
<formControlPr xmlns="http://schemas.microsoft.com/office/spreadsheetml/2009/9/main" objectType="CheckBox" fmlaLink="$B$4" lockText="1" noThreeD="1"/>
</file>

<file path=xl/ctrlProps/ctrlProp5.xml><?xml version="1.0" encoding="utf-8"?>
<formControlPr xmlns="http://schemas.microsoft.com/office/spreadsheetml/2009/9/main" objectType="CheckBox" fmlaLink="$C$4" lockText="1" noThreeD="1"/>
</file>

<file path=xl/ctrlProps/ctrlProp6.xml><?xml version="1.0" encoding="utf-8"?>
<formControlPr xmlns="http://schemas.microsoft.com/office/spreadsheetml/2009/9/main" objectType="CheckBox" fmlaLink="$D$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21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5072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190500</xdr:colOff>
      <xdr:row>0</xdr:row>
      <xdr:rowOff>47625</xdr:rowOff>
    </xdr:from>
    <xdr:to>
      <xdr:col>1</xdr:col>
      <xdr:colOff>1541781</xdr:colOff>
      <xdr:row>4</xdr:row>
      <xdr:rowOff>288925</xdr:rowOff>
    </xdr:to>
    <xdr:pic>
      <xdr:nvPicPr>
        <xdr:cNvPr id="3" name="Picture 2" descr="http://localtvktvi.files.wordpress.com/2013/05/modot_logo.jpg?w=598&amp;h=39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579881" cy="151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1501775</xdr:colOff>
      <xdr:row>0</xdr:row>
      <xdr:rowOff>88900</xdr:rowOff>
    </xdr:from>
    <xdr:to>
      <xdr:col>11</xdr:col>
      <xdr:colOff>1471931</xdr:colOff>
      <xdr:row>5</xdr:row>
      <xdr:rowOff>12700</xdr:rowOff>
    </xdr:to>
    <xdr:pic>
      <xdr:nvPicPr>
        <xdr:cNvPr id="4" name="Picture 3" descr="http://localtvktvi.files.wordpress.com/2013/05/modot_logo.jpg?w=598&amp;h=39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2450" y="88900"/>
          <a:ext cx="1570356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</xdr:row>
          <xdr:rowOff>133350</xdr:rowOff>
        </xdr:from>
        <xdr:to>
          <xdr:col>8</xdr:col>
          <xdr:colOff>685800</xdr:colOff>
          <xdr:row>8</xdr:row>
          <xdr:rowOff>123825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6</xdr:row>
          <xdr:rowOff>228600</xdr:rowOff>
        </xdr:from>
        <xdr:to>
          <xdr:col>10</xdr:col>
          <xdr:colOff>28575</xdr:colOff>
          <xdr:row>8</xdr:row>
          <xdr:rowOff>28575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6</xdr:row>
          <xdr:rowOff>228600</xdr:rowOff>
        </xdr:from>
        <xdr:to>
          <xdr:col>10</xdr:col>
          <xdr:colOff>1476375</xdr:colOff>
          <xdr:row>8</xdr:row>
          <xdr:rowOff>28575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2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180975</xdr:rowOff>
        </xdr:from>
        <xdr:to>
          <xdr:col>2</xdr:col>
          <xdr:colOff>133350</xdr:colOff>
          <xdr:row>3</xdr:row>
          <xdr:rowOff>190500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Interstate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</xdr:row>
          <xdr:rowOff>180975</xdr:rowOff>
        </xdr:from>
        <xdr:to>
          <xdr:col>2</xdr:col>
          <xdr:colOff>590550</xdr:colOff>
          <xdr:row>3</xdr:row>
          <xdr:rowOff>190500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Major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</xdr:row>
          <xdr:rowOff>180975</xdr:rowOff>
        </xdr:from>
        <xdr:to>
          <xdr:col>3</xdr:col>
          <xdr:colOff>561975</xdr:colOff>
          <xdr:row>3</xdr:row>
          <xdr:rowOff>180975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Minor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F8893-FCFD-48F7-A79B-CA1653A52E0F}">
  <sheetPr codeName="Sheet9"/>
  <dimension ref="A1:A24"/>
  <sheetViews>
    <sheetView tabSelected="1" workbookViewId="0">
      <selection activeCell="A2" sqref="A2"/>
    </sheetView>
  </sheetViews>
  <sheetFormatPr defaultRowHeight="15"/>
  <sheetData>
    <row r="1" spans="1:1">
      <c r="A1" s="14" t="s">
        <v>196</v>
      </c>
    </row>
    <row r="2" spans="1:1">
      <c r="A2" s="13" t="s">
        <v>185</v>
      </c>
    </row>
    <row r="4" spans="1:1">
      <c r="A4" s="7" t="s">
        <v>186</v>
      </c>
    </row>
    <row r="6" spans="1:1">
      <c r="A6" t="s">
        <v>187</v>
      </c>
    </row>
    <row r="7" spans="1:1">
      <c r="A7" t="s">
        <v>197</v>
      </c>
    </row>
    <row r="9" spans="1:1">
      <c r="A9" s="7" t="s">
        <v>188</v>
      </c>
    </row>
    <row r="12" spans="1:1">
      <c r="A12" t="s">
        <v>189</v>
      </c>
    </row>
    <row r="13" spans="1:1">
      <c r="A13" t="s">
        <v>190</v>
      </c>
    </row>
    <row r="14" spans="1:1">
      <c r="A14" t="s">
        <v>191</v>
      </c>
    </row>
    <row r="16" spans="1:1">
      <c r="A16" t="s">
        <v>195</v>
      </c>
    </row>
    <row r="18" spans="1:1">
      <c r="A18" t="s">
        <v>192</v>
      </c>
    </row>
    <row r="20" spans="1:1">
      <c r="A20" t="s">
        <v>193</v>
      </c>
    </row>
    <row r="24" spans="1:1">
      <c r="A24" t="s">
        <v>194</v>
      </c>
    </row>
  </sheetData>
  <sheetProtection algorithmName="SHA-512" hashValue="szjp9AgDOhrhMX0FFTFr/ff7tOuJ8mjmno9VRHlOo6g0c9yTwvH5jz1fgDj4pIfft+VOhmxNZ4swQqXNfD5Ucg==" saltValue="kIZ0IQQ2KMjecjedcpchUw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N64"/>
  <sheetViews>
    <sheetView workbookViewId="0">
      <selection activeCell="K2" sqref="K2"/>
    </sheetView>
  </sheetViews>
  <sheetFormatPr defaultRowHeight="15"/>
  <cols>
    <col min="1" max="1" width="63.28515625" bestFit="1" customWidth="1"/>
    <col min="2" max="2" width="9.140625" bestFit="1" customWidth="1"/>
    <col min="3" max="3" width="10.5703125" bestFit="1" customWidth="1"/>
    <col min="4" max="4" width="3.28515625" bestFit="1" customWidth="1"/>
    <col min="6" max="6" width="12.7109375" customWidth="1"/>
    <col min="7" max="7" width="9.7109375" customWidth="1"/>
    <col min="8" max="8" width="12.42578125" customWidth="1"/>
    <col min="9" max="9" width="12.28515625" customWidth="1"/>
    <col min="11" max="11" width="10.28515625" customWidth="1"/>
    <col min="13" max="13" width="37.42578125" bestFit="1" customWidth="1"/>
    <col min="14" max="14" width="55.85546875" customWidth="1"/>
    <col min="15" max="15" width="53.7109375" bestFit="1" customWidth="1"/>
    <col min="16" max="16" width="8" customWidth="1"/>
    <col min="17" max="17" width="8.28515625" bestFit="1" customWidth="1"/>
    <col min="18" max="18" width="10.28515625" bestFit="1" customWidth="1"/>
    <col min="19" max="19" width="9.28515625" bestFit="1" customWidth="1"/>
    <col min="20" max="20" width="8.140625" bestFit="1" customWidth="1"/>
    <col min="21" max="21" width="78.42578125" bestFit="1" customWidth="1"/>
  </cols>
  <sheetData>
    <row r="1" spans="1:14" ht="15.75" thickBot="1">
      <c r="A1" s="114" t="s">
        <v>178</v>
      </c>
      <c r="G1" s="11" t="s">
        <v>110</v>
      </c>
      <c r="H1" s="11"/>
      <c r="I1" s="11"/>
      <c r="J1" s="11"/>
      <c r="M1" s="11" t="s">
        <v>123</v>
      </c>
      <c r="N1" s="4" t="s">
        <v>34</v>
      </c>
    </row>
    <row r="2" spans="1:14" ht="18.75" thickTop="1">
      <c r="A2" s="124" t="s">
        <v>179</v>
      </c>
      <c r="B2" s="124"/>
      <c r="C2" s="124"/>
      <c r="D2" s="124"/>
      <c r="G2" s="16" t="s">
        <v>124</v>
      </c>
      <c r="H2" s="17"/>
      <c r="I2" s="18"/>
      <c r="J2" s="18"/>
      <c r="K2" s="19"/>
      <c r="L2" s="20" t="s">
        <v>20</v>
      </c>
      <c r="M2" s="21" t="s">
        <v>125</v>
      </c>
      <c r="N2" s="22"/>
    </row>
    <row r="3" spans="1:14" ht="18">
      <c r="A3" s="115" t="s">
        <v>180</v>
      </c>
      <c r="G3" s="23" t="s">
        <v>126</v>
      </c>
      <c r="H3" s="24"/>
      <c r="K3" s="25"/>
      <c r="L3" s="26" t="s">
        <v>20</v>
      </c>
      <c r="M3" s="27" t="s">
        <v>127</v>
      </c>
      <c r="N3" s="28"/>
    </row>
    <row r="4" spans="1:14" ht="18.75" thickBot="1">
      <c r="A4" s="117" t="s">
        <v>0</v>
      </c>
      <c r="B4" s="118">
        <v>250</v>
      </c>
      <c r="C4" s="119" t="s">
        <v>32</v>
      </c>
      <c r="D4" s="119" t="s">
        <v>183</v>
      </c>
      <c r="G4" s="29" t="s">
        <v>128</v>
      </c>
      <c r="H4" s="30"/>
      <c r="I4" s="31"/>
      <c r="J4" s="31"/>
      <c r="K4" s="32"/>
      <c r="L4" s="33" t="s">
        <v>20</v>
      </c>
      <c r="M4" s="27" t="s">
        <v>24</v>
      </c>
      <c r="N4" s="28"/>
    </row>
    <row r="5" spans="1:14" ht="15.75" thickBot="1">
      <c r="A5" s="117" t="s">
        <v>15</v>
      </c>
      <c r="B5" s="118">
        <v>1</v>
      </c>
      <c r="C5" s="119" t="s">
        <v>25</v>
      </c>
      <c r="D5" s="119" t="s">
        <v>71</v>
      </c>
      <c r="G5" s="5"/>
      <c r="H5" s="5"/>
      <c r="I5" s="5"/>
      <c r="J5" s="5"/>
      <c r="K5" s="5"/>
      <c r="L5" s="5"/>
      <c r="M5" s="34" t="s">
        <v>129</v>
      </c>
      <c r="N5" s="35"/>
    </row>
    <row r="6" spans="1:14" ht="15.75" thickTop="1">
      <c r="A6" s="117" t="s">
        <v>1</v>
      </c>
      <c r="B6" s="118">
        <v>2</v>
      </c>
      <c r="C6" s="119" t="s">
        <v>26</v>
      </c>
      <c r="D6" s="119" t="s">
        <v>183</v>
      </c>
      <c r="G6" s="5"/>
      <c r="H6" s="5"/>
      <c r="I6" s="5"/>
      <c r="J6" s="5"/>
      <c r="K6" s="5"/>
      <c r="L6" s="5"/>
      <c r="M6" s="5"/>
    </row>
    <row r="7" spans="1:14">
      <c r="A7" s="117" t="s">
        <v>2</v>
      </c>
      <c r="B7" s="118">
        <v>3</v>
      </c>
      <c r="C7" s="119" t="s">
        <v>27</v>
      </c>
      <c r="D7" s="119" t="s">
        <v>183</v>
      </c>
      <c r="G7" s="5"/>
      <c r="H7" s="5"/>
      <c r="I7" s="5"/>
      <c r="J7" s="5"/>
      <c r="K7" s="5"/>
      <c r="L7" s="5"/>
      <c r="M7" s="5"/>
    </row>
    <row r="8" spans="1:14">
      <c r="A8" s="117" t="s">
        <v>3</v>
      </c>
      <c r="B8" s="118">
        <v>25</v>
      </c>
      <c r="C8" s="119" t="s">
        <v>28</v>
      </c>
      <c r="D8" s="119" t="s">
        <v>183</v>
      </c>
      <c r="G8" s="5" t="s">
        <v>130</v>
      </c>
      <c r="H8" s="5"/>
      <c r="I8" t="s">
        <v>131</v>
      </c>
      <c r="J8" s="5"/>
      <c r="K8" s="5"/>
      <c r="L8" s="5"/>
      <c r="M8" s="5"/>
    </row>
    <row r="9" spans="1:14">
      <c r="A9" s="117" t="s">
        <v>4</v>
      </c>
      <c r="B9" s="118">
        <v>6.25</v>
      </c>
      <c r="C9" s="119" t="s">
        <v>29</v>
      </c>
      <c r="D9" s="119" t="s">
        <v>183</v>
      </c>
      <c r="I9" s="5" t="s">
        <v>132</v>
      </c>
      <c r="M9" s="5"/>
    </row>
    <row r="10" spans="1:14">
      <c r="A10" s="117" t="s">
        <v>5</v>
      </c>
      <c r="B10" s="118">
        <v>130</v>
      </c>
      <c r="C10" s="119" t="s">
        <v>30</v>
      </c>
      <c r="D10" s="119" t="s">
        <v>183</v>
      </c>
      <c r="G10" s="5"/>
      <c r="H10" s="5"/>
      <c r="I10" t="s">
        <v>133</v>
      </c>
      <c r="J10" s="5"/>
      <c r="K10" s="5"/>
      <c r="L10" s="5"/>
      <c r="M10" s="5"/>
    </row>
    <row r="11" spans="1:14">
      <c r="A11" s="117" t="s">
        <v>111</v>
      </c>
      <c r="B11" s="118">
        <v>50</v>
      </c>
      <c r="C11" s="119" t="s">
        <v>112</v>
      </c>
      <c r="D11" s="119" t="s">
        <v>183</v>
      </c>
      <c r="G11" s="5"/>
      <c r="H11" s="5"/>
      <c r="I11" s="5" t="s">
        <v>134</v>
      </c>
      <c r="J11" s="5"/>
      <c r="K11" s="5"/>
      <c r="L11" s="5"/>
      <c r="M11" s="5"/>
    </row>
    <row r="12" spans="1:14">
      <c r="A12" s="117" t="s">
        <v>6</v>
      </c>
      <c r="B12" s="118">
        <v>400</v>
      </c>
      <c r="C12" s="119" t="s">
        <v>31</v>
      </c>
      <c r="D12" s="119" t="s">
        <v>183</v>
      </c>
      <c r="G12" s="5"/>
      <c r="H12" s="5"/>
      <c r="I12" s="5" t="s">
        <v>135</v>
      </c>
      <c r="J12" s="5"/>
      <c r="K12" s="5"/>
      <c r="L12" s="5"/>
      <c r="M12" s="5"/>
    </row>
    <row r="13" spans="1:14">
      <c r="A13" s="117" t="s">
        <v>7</v>
      </c>
      <c r="B13" s="118">
        <v>1000</v>
      </c>
      <c r="C13" s="119" t="s">
        <v>21</v>
      </c>
      <c r="D13" s="119" t="s">
        <v>183</v>
      </c>
      <c r="G13" s="5"/>
      <c r="H13" s="5"/>
      <c r="I13" s="5"/>
      <c r="J13" s="5"/>
      <c r="K13" s="5"/>
      <c r="L13" s="5"/>
      <c r="M13" s="5"/>
    </row>
    <row r="14" spans="1:14">
      <c r="A14" s="117" t="s">
        <v>8</v>
      </c>
      <c r="B14" s="118">
        <v>1300</v>
      </c>
      <c r="C14" s="119" t="s">
        <v>21</v>
      </c>
      <c r="D14" s="119" t="s">
        <v>183</v>
      </c>
      <c r="G14" s="36" t="s">
        <v>35</v>
      </c>
      <c r="H14" s="5"/>
      <c r="I14" s="5"/>
      <c r="J14" s="5"/>
      <c r="K14" s="5"/>
      <c r="L14" s="5"/>
      <c r="M14" s="36" t="s">
        <v>136</v>
      </c>
    </row>
    <row r="15" spans="1:14">
      <c r="A15" s="117" t="s">
        <v>9</v>
      </c>
      <c r="B15" s="118">
        <v>1300</v>
      </c>
      <c r="C15" s="119" t="s">
        <v>21</v>
      </c>
      <c r="D15" s="119" t="s">
        <v>183</v>
      </c>
      <c r="G15" s="12" t="s">
        <v>131</v>
      </c>
      <c r="H15" s="5"/>
      <c r="I15" s="5"/>
      <c r="J15" s="5"/>
      <c r="K15" s="5"/>
      <c r="L15" s="5"/>
      <c r="M15" s="12" t="s">
        <v>131</v>
      </c>
    </row>
    <row r="16" spans="1:14">
      <c r="A16" s="117" t="s">
        <v>10</v>
      </c>
      <c r="B16" s="118">
        <v>1500</v>
      </c>
      <c r="C16" s="119" t="s">
        <v>21</v>
      </c>
      <c r="D16" s="119" t="s">
        <v>183</v>
      </c>
      <c r="G16" s="37"/>
      <c r="H16" s="5"/>
      <c r="I16" s="5"/>
      <c r="J16" s="5"/>
      <c r="K16" s="5"/>
      <c r="L16" s="5"/>
      <c r="M16" s="37"/>
    </row>
    <row r="17" spans="1:13">
      <c r="A17" s="117" t="s">
        <v>11</v>
      </c>
      <c r="B17" s="118">
        <v>900</v>
      </c>
      <c r="C17" s="119" t="s">
        <v>21</v>
      </c>
      <c r="D17" s="119" t="s">
        <v>183</v>
      </c>
      <c r="G17" s="37"/>
      <c r="H17" s="5"/>
      <c r="I17" s="5"/>
      <c r="J17" s="5"/>
      <c r="K17" s="5"/>
      <c r="L17" s="5"/>
      <c r="M17" s="37"/>
    </row>
    <row r="18" spans="1:13">
      <c r="A18" s="117" t="s">
        <v>12</v>
      </c>
      <c r="B18" s="118">
        <v>1000</v>
      </c>
      <c r="C18" s="119" t="s">
        <v>21</v>
      </c>
      <c r="D18" s="119" t="s">
        <v>183</v>
      </c>
      <c r="G18" s="37"/>
      <c r="H18" s="5"/>
      <c r="I18" s="5"/>
      <c r="J18" s="5"/>
      <c r="K18" s="5"/>
      <c r="L18" s="5"/>
      <c r="M18" s="37"/>
    </row>
    <row r="19" spans="1:13">
      <c r="A19" s="1"/>
      <c r="B19" s="15"/>
      <c r="G19" s="37"/>
      <c r="H19" s="5"/>
      <c r="I19" s="5"/>
      <c r="J19" s="5"/>
      <c r="K19" s="5"/>
      <c r="L19" s="5"/>
      <c r="M19" s="37"/>
    </row>
    <row r="20" spans="1:13">
      <c r="A20" s="124" t="s">
        <v>181</v>
      </c>
      <c r="B20" s="124"/>
      <c r="C20" s="124"/>
      <c r="D20" s="124"/>
      <c r="G20" s="37"/>
      <c r="H20" s="5"/>
      <c r="I20" s="5"/>
      <c r="J20" s="5"/>
      <c r="K20" s="5"/>
      <c r="L20" s="5"/>
      <c r="M20" s="37"/>
    </row>
    <row r="21" spans="1:13">
      <c r="A21" s="116" t="s">
        <v>182</v>
      </c>
      <c r="B21" s="15"/>
      <c r="G21" s="37"/>
      <c r="H21" s="5"/>
      <c r="I21" s="5"/>
      <c r="J21" s="5"/>
      <c r="K21" s="5"/>
      <c r="L21" s="5"/>
      <c r="M21" s="37"/>
    </row>
    <row r="22" spans="1:13">
      <c r="A22" s="117" t="s">
        <v>81</v>
      </c>
      <c r="B22" s="118">
        <v>35</v>
      </c>
      <c r="C22" s="119" t="s">
        <v>74</v>
      </c>
      <c r="D22" s="119" t="s">
        <v>33</v>
      </c>
      <c r="G22" s="37"/>
      <c r="H22" s="5"/>
      <c r="I22" s="5"/>
      <c r="J22" s="5"/>
      <c r="K22" s="5"/>
      <c r="L22" s="5"/>
      <c r="M22" s="37"/>
    </row>
    <row r="23" spans="1:13">
      <c r="A23" s="117" t="s">
        <v>82</v>
      </c>
      <c r="B23" s="118">
        <v>52</v>
      </c>
      <c r="C23" s="119" t="s">
        <v>74</v>
      </c>
      <c r="D23" s="119" t="s">
        <v>33</v>
      </c>
      <c r="G23" s="37"/>
      <c r="H23" s="5"/>
      <c r="I23" s="5"/>
      <c r="J23" s="5"/>
      <c r="K23" s="5"/>
      <c r="L23" s="5"/>
      <c r="M23" s="37"/>
    </row>
    <row r="24" spans="1:13">
      <c r="A24" s="117" t="s">
        <v>83</v>
      </c>
      <c r="B24" s="118">
        <v>12</v>
      </c>
      <c r="C24" s="119" t="s">
        <v>75</v>
      </c>
      <c r="D24" s="119" t="s">
        <v>71</v>
      </c>
      <c r="G24" s="37"/>
      <c r="H24" s="5"/>
      <c r="I24" s="5"/>
      <c r="J24" s="5"/>
      <c r="K24" s="5"/>
      <c r="L24" s="5"/>
      <c r="M24" s="37"/>
    </row>
    <row r="25" spans="1:13">
      <c r="A25" s="117" t="s">
        <v>84</v>
      </c>
      <c r="B25" s="118">
        <v>4</v>
      </c>
      <c r="C25" s="119" t="s">
        <v>76</v>
      </c>
      <c r="D25" s="119" t="s">
        <v>72</v>
      </c>
      <c r="G25" s="37"/>
      <c r="H25" s="5"/>
      <c r="I25" s="5"/>
      <c r="J25" s="5"/>
      <c r="K25" s="5"/>
      <c r="L25" s="5"/>
      <c r="M25" s="37"/>
    </row>
    <row r="26" spans="1:13">
      <c r="A26" s="117" t="s">
        <v>85</v>
      </c>
      <c r="B26" s="118">
        <v>4</v>
      </c>
      <c r="C26" s="119" t="s">
        <v>77</v>
      </c>
      <c r="D26" s="119" t="s">
        <v>72</v>
      </c>
      <c r="G26" s="37"/>
      <c r="H26" s="5"/>
      <c r="I26" s="5"/>
      <c r="J26" s="5"/>
      <c r="K26" s="5"/>
      <c r="L26" s="5"/>
      <c r="M26" s="37"/>
    </row>
    <row r="27" spans="1:13">
      <c r="A27" s="117" t="s">
        <v>86</v>
      </c>
      <c r="B27" s="118">
        <v>300</v>
      </c>
      <c r="C27" s="119" t="s">
        <v>78</v>
      </c>
      <c r="D27" s="119" t="s">
        <v>73</v>
      </c>
      <c r="G27" s="37"/>
      <c r="H27" s="5"/>
      <c r="I27" s="5"/>
      <c r="J27" s="5"/>
      <c r="K27" s="5"/>
      <c r="L27" s="5"/>
      <c r="M27" s="37"/>
    </row>
    <row r="28" spans="1:13">
      <c r="A28" s="117" t="s">
        <v>113</v>
      </c>
      <c r="B28" s="118">
        <v>178</v>
      </c>
      <c r="C28" s="119" t="s">
        <v>114</v>
      </c>
      <c r="D28" s="119" t="s">
        <v>71</v>
      </c>
      <c r="G28" s="37"/>
      <c r="H28" s="5"/>
      <c r="I28" s="5"/>
      <c r="J28" s="5"/>
      <c r="K28" s="5"/>
      <c r="L28" s="5"/>
      <c r="M28" s="37"/>
    </row>
    <row r="29" spans="1:13">
      <c r="A29" s="117" t="s">
        <v>115</v>
      </c>
      <c r="B29" s="118">
        <v>8</v>
      </c>
      <c r="C29" s="119" t="s">
        <v>116</v>
      </c>
      <c r="D29" s="119" t="s">
        <v>71</v>
      </c>
      <c r="G29" s="37"/>
      <c r="H29" s="5"/>
      <c r="I29" s="5"/>
      <c r="J29" s="5"/>
      <c r="K29" s="5"/>
      <c r="L29" s="5"/>
      <c r="M29" s="37"/>
    </row>
    <row r="30" spans="1:13">
      <c r="A30" s="117" t="s">
        <v>66</v>
      </c>
      <c r="B30" s="118">
        <v>40</v>
      </c>
      <c r="C30" s="119" t="s">
        <v>65</v>
      </c>
      <c r="D30" s="119" t="s">
        <v>71</v>
      </c>
      <c r="G30" s="37"/>
      <c r="H30" s="5"/>
      <c r="I30" s="5"/>
      <c r="J30" s="5"/>
      <c r="K30" s="5"/>
      <c r="L30" s="5"/>
      <c r="M30" s="37"/>
    </row>
    <row r="31" spans="1:13">
      <c r="A31" s="117" t="s">
        <v>67</v>
      </c>
      <c r="B31" s="118">
        <v>80</v>
      </c>
      <c r="C31" s="119" t="s">
        <v>65</v>
      </c>
      <c r="D31" s="119" t="s">
        <v>71</v>
      </c>
      <c r="G31" s="37"/>
      <c r="H31" s="5"/>
      <c r="I31" s="5"/>
      <c r="J31" s="5"/>
      <c r="K31" s="5"/>
      <c r="L31" s="5"/>
      <c r="M31" s="5"/>
    </row>
    <row r="32" spans="1:13">
      <c r="A32" s="117" t="s">
        <v>87</v>
      </c>
      <c r="B32" s="118">
        <v>90</v>
      </c>
      <c r="C32" s="119" t="s">
        <v>65</v>
      </c>
      <c r="D32" s="119" t="s">
        <v>71</v>
      </c>
      <c r="G32" s="37"/>
      <c r="H32" s="5"/>
      <c r="I32" s="5"/>
      <c r="J32" s="5"/>
      <c r="K32" s="5"/>
      <c r="L32" s="5"/>
      <c r="M32" s="5"/>
    </row>
    <row r="33" spans="1:13">
      <c r="A33" s="117" t="s">
        <v>88</v>
      </c>
      <c r="B33" s="118">
        <v>35</v>
      </c>
      <c r="C33" s="119" t="s">
        <v>65</v>
      </c>
      <c r="D33" s="119" t="s">
        <v>71</v>
      </c>
      <c r="G33" s="37"/>
      <c r="H33" s="5"/>
      <c r="I33" s="5"/>
      <c r="J33" s="5"/>
      <c r="K33" s="5"/>
      <c r="L33" s="5"/>
      <c r="M33" s="5"/>
    </row>
    <row r="34" spans="1:13">
      <c r="A34" s="117" t="s">
        <v>89</v>
      </c>
      <c r="B34" s="118">
        <v>50</v>
      </c>
      <c r="C34" s="119" t="s">
        <v>65</v>
      </c>
      <c r="D34" s="119" t="s">
        <v>71</v>
      </c>
      <c r="G34" s="37"/>
      <c r="H34" s="5"/>
      <c r="I34" s="5"/>
      <c r="J34" s="5"/>
      <c r="K34" s="5"/>
      <c r="L34" s="5"/>
    </row>
    <row r="35" spans="1:13">
      <c r="A35" s="117" t="s">
        <v>90</v>
      </c>
      <c r="B35" s="118">
        <v>60</v>
      </c>
      <c r="C35" s="119" t="s">
        <v>65</v>
      </c>
      <c r="D35" s="119" t="s">
        <v>71</v>
      </c>
      <c r="G35" s="37"/>
      <c r="H35" s="5"/>
      <c r="I35" s="5"/>
      <c r="J35" s="5"/>
      <c r="K35" s="5"/>
      <c r="L35" s="5"/>
      <c r="M35" s="5"/>
    </row>
    <row r="36" spans="1:13">
      <c r="A36" s="117" t="s">
        <v>91</v>
      </c>
      <c r="B36" s="118">
        <v>90</v>
      </c>
      <c r="C36" s="119" t="s">
        <v>65</v>
      </c>
      <c r="D36" s="119" t="s">
        <v>71</v>
      </c>
      <c r="G36" s="38"/>
      <c r="M36" s="5"/>
    </row>
    <row r="37" spans="1:13">
      <c r="A37" s="117" t="s">
        <v>92</v>
      </c>
      <c r="B37" s="118">
        <v>130</v>
      </c>
      <c r="C37" s="119" t="s">
        <v>65</v>
      </c>
      <c r="D37" s="119" t="s">
        <v>71</v>
      </c>
      <c r="G37" s="37"/>
      <c r="H37" s="5"/>
      <c r="I37" s="5"/>
      <c r="J37" s="5"/>
      <c r="K37" s="5"/>
      <c r="L37" s="5"/>
      <c r="M37" s="5"/>
    </row>
    <row r="38" spans="1:13">
      <c r="A38" s="117" t="s">
        <v>93</v>
      </c>
      <c r="B38" s="118">
        <v>60</v>
      </c>
      <c r="C38" s="119" t="s">
        <v>65</v>
      </c>
      <c r="D38" s="119" t="s">
        <v>71</v>
      </c>
      <c r="G38" s="37"/>
      <c r="H38" s="5"/>
      <c r="I38" s="5"/>
      <c r="J38" s="5"/>
      <c r="K38" s="5"/>
      <c r="L38" s="5"/>
      <c r="M38" s="5"/>
    </row>
    <row r="39" spans="1:13">
      <c r="A39" s="119" t="s">
        <v>94</v>
      </c>
      <c r="B39" s="118">
        <v>80</v>
      </c>
      <c r="C39" s="119" t="s">
        <v>65</v>
      </c>
      <c r="D39" s="119" t="s">
        <v>71</v>
      </c>
      <c r="G39" s="37"/>
      <c r="H39" s="5"/>
      <c r="I39" s="5"/>
      <c r="J39" s="5"/>
      <c r="K39" s="5"/>
      <c r="L39" s="5"/>
      <c r="M39" s="5"/>
    </row>
    <row r="40" spans="1:13">
      <c r="A40" s="119" t="s">
        <v>95</v>
      </c>
      <c r="B40" s="118">
        <v>100</v>
      </c>
      <c r="C40" s="119" t="s">
        <v>65</v>
      </c>
      <c r="D40" s="119" t="s">
        <v>71</v>
      </c>
      <c r="G40" s="37"/>
      <c r="H40" s="5"/>
      <c r="I40" s="5"/>
      <c r="J40" s="5"/>
      <c r="K40" s="5"/>
      <c r="L40" s="5"/>
      <c r="M40" s="5"/>
    </row>
    <row r="41" spans="1:13">
      <c r="A41" s="119" t="s">
        <v>96</v>
      </c>
      <c r="B41" s="118">
        <v>20</v>
      </c>
      <c r="C41" s="119" t="s">
        <v>65</v>
      </c>
      <c r="D41" s="119" t="s">
        <v>71</v>
      </c>
    </row>
    <row r="42" spans="1:13">
      <c r="A42" s="119" t="s">
        <v>97</v>
      </c>
      <c r="B42" s="118">
        <v>30</v>
      </c>
      <c r="C42" s="119" t="s">
        <v>65</v>
      </c>
      <c r="D42" s="119" t="s">
        <v>71</v>
      </c>
    </row>
    <row r="43" spans="1:13">
      <c r="A43" s="119" t="s">
        <v>98</v>
      </c>
      <c r="B43" s="118">
        <v>40</v>
      </c>
      <c r="C43" s="119" t="s">
        <v>65</v>
      </c>
      <c r="D43" s="119" t="s">
        <v>71</v>
      </c>
    </row>
    <row r="44" spans="1:13">
      <c r="A44" s="119" t="s">
        <v>99</v>
      </c>
      <c r="B44" s="118">
        <v>8</v>
      </c>
      <c r="C44" s="119" t="s">
        <v>65</v>
      </c>
      <c r="D44" s="119" t="s">
        <v>71</v>
      </c>
    </row>
    <row r="45" spans="1:13">
      <c r="A45" s="119" t="s">
        <v>100</v>
      </c>
      <c r="B45" s="118">
        <v>12</v>
      </c>
      <c r="C45" s="119" t="s">
        <v>65</v>
      </c>
      <c r="D45" s="119" t="s">
        <v>71</v>
      </c>
    </row>
    <row r="46" spans="1:13">
      <c r="A46" s="119" t="s">
        <v>101</v>
      </c>
      <c r="B46" s="118">
        <v>14</v>
      </c>
      <c r="C46" s="119" t="s">
        <v>65</v>
      </c>
      <c r="D46" s="119" t="s">
        <v>71</v>
      </c>
    </row>
    <row r="47" spans="1:13">
      <c r="A47" s="119" t="s">
        <v>118</v>
      </c>
      <c r="B47" s="118">
        <v>128</v>
      </c>
      <c r="C47" s="119" t="s">
        <v>65</v>
      </c>
      <c r="D47" s="119" t="s">
        <v>71</v>
      </c>
    </row>
    <row r="48" spans="1:13">
      <c r="A48" s="119" t="s">
        <v>119</v>
      </c>
      <c r="B48" s="118">
        <v>128</v>
      </c>
      <c r="C48" s="119" t="s">
        <v>65</v>
      </c>
      <c r="D48" s="119" t="s">
        <v>71</v>
      </c>
    </row>
    <row r="49" spans="1:4">
      <c r="A49" s="119" t="s">
        <v>120</v>
      </c>
      <c r="B49" s="118">
        <v>137</v>
      </c>
      <c r="C49" s="119" t="s">
        <v>65</v>
      </c>
      <c r="D49" s="119" t="s">
        <v>71</v>
      </c>
    </row>
    <row r="50" spans="1:4">
      <c r="A50" s="119" t="s">
        <v>121</v>
      </c>
      <c r="B50" s="118">
        <v>137</v>
      </c>
      <c r="C50" s="119" t="s">
        <v>65</v>
      </c>
      <c r="D50" s="119" t="s">
        <v>71</v>
      </c>
    </row>
    <row r="51" spans="1:4">
      <c r="A51" s="119" t="s">
        <v>122</v>
      </c>
      <c r="B51" s="118">
        <v>4</v>
      </c>
      <c r="C51" s="119" t="s">
        <v>79</v>
      </c>
      <c r="D51" s="119" t="s">
        <v>72</v>
      </c>
    </row>
    <row r="52" spans="1:4">
      <c r="A52" s="119" t="s">
        <v>117</v>
      </c>
      <c r="B52" s="118">
        <v>4.2</v>
      </c>
      <c r="C52" s="119" t="s">
        <v>79</v>
      </c>
      <c r="D52" s="119" t="s">
        <v>72</v>
      </c>
    </row>
    <row r="53" spans="1:4">
      <c r="A53" s="119" t="s">
        <v>102</v>
      </c>
      <c r="B53" s="120">
        <v>50</v>
      </c>
      <c r="C53" s="119" t="s">
        <v>80</v>
      </c>
      <c r="D53" s="119" t="s">
        <v>33</v>
      </c>
    </row>
    <row r="54" spans="1:4">
      <c r="A54" s="119" t="s">
        <v>103</v>
      </c>
      <c r="B54" s="120">
        <v>100</v>
      </c>
      <c r="C54" s="119" t="s">
        <v>80</v>
      </c>
      <c r="D54" s="119" t="s">
        <v>33</v>
      </c>
    </row>
    <row r="64" spans="1:4">
      <c r="B64" s="1"/>
      <c r="C64" s="2"/>
    </row>
  </sheetData>
  <sheetProtection algorithmName="SHA-512" hashValue="9Rf6A7uV0XKwxm7YyFAEJeu3H2V1d+9PaA10/Tub90N5jigKGpuVoTT98Uf41rL+48ekk0TAemTIly3XCIlzDA==" saltValue="xyHBrHPO9GgtveJYGscziQ==" spinCount="100000" sheet="1" objects="1" scenarios="1" selectLockedCells="1"/>
  <sortState xmlns:xlrd2="http://schemas.microsoft.com/office/spreadsheetml/2017/richdata2" ref="B29:C83">
    <sortCondition ref="B2:B61" customList="2-4,4.1-9,Over 9"/>
  </sortState>
  <mergeCells count="2">
    <mergeCell ref="A2:D2"/>
    <mergeCell ref="A20:D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A18F1-8F45-4DDB-9F29-B4E5964A3C20}">
  <sheetPr codeName="Sheet13">
    <tabColor rgb="FF00B050"/>
    <pageSetUpPr fitToPage="1"/>
  </sheetPr>
  <dimension ref="B1:L70"/>
  <sheetViews>
    <sheetView zoomScale="60" zoomScaleNormal="60" workbookViewId="0">
      <selection activeCell="H5" sqref="H5:J5"/>
    </sheetView>
  </sheetViews>
  <sheetFormatPr defaultColWidth="8.85546875" defaultRowHeight="15"/>
  <cols>
    <col min="1" max="1" width="3.42578125" customWidth="1"/>
    <col min="2" max="2" width="33.28515625" customWidth="1"/>
    <col min="3" max="3" width="17" customWidth="1"/>
    <col min="4" max="4" width="25.42578125" customWidth="1"/>
    <col min="5" max="5" width="37.5703125" customWidth="1"/>
    <col min="6" max="6" width="15.140625" customWidth="1"/>
    <col min="7" max="7" width="21.140625" customWidth="1"/>
    <col min="8" max="8" width="15.140625" customWidth="1"/>
    <col min="9" max="9" width="24.140625" customWidth="1"/>
    <col min="10" max="10" width="17.28515625" customWidth="1"/>
    <col min="11" max="11" width="24" customWidth="1"/>
    <col min="12" max="12" width="24.85546875" customWidth="1"/>
    <col min="13" max="13" width="4.140625" customWidth="1"/>
  </cols>
  <sheetData>
    <row r="1" spans="2:12" ht="30">
      <c r="B1" s="143" t="s">
        <v>16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2" ht="30">
      <c r="B2" s="143" t="s">
        <v>176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4" spans="2:12" ht="25.5" customHeight="1">
      <c r="D4" s="39" t="s">
        <v>137</v>
      </c>
      <c r="E4" s="121">
        <f>'Contract Data'!N2</f>
        <v>0</v>
      </c>
      <c r="F4" s="40"/>
      <c r="G4" s="39"/>
    </row>
    <row r="5" spans="2:12" ht="25.5" customHeight="1">
      <c r="D5" s="39" t="s">
        <v>177</v>
      </c>
      <c r="E5" s="121">
        <f>'Contract Data'!N3</f>
        <v>0</v>
      </c>
      <c r="F5" s="40"/>
      <c r="G5" s="39" t="s">
        <v>138</v>
      </c>
      <c r="H5" s="144"/>
      <c r="I5" s="145"/>
      <c r="J5" s="146"/>
    </row>
    <row r="6" spans="2:12" ht="29.25" thickBot="1">
      <c r="B6" s="147" t="s">
        <v>139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2" ht="23.25" customHeight="1" thickBot="1">
      <c r="B7" s="41" t="s">
        <v>38</v>
      </c>
      <c r="C7" s="125">
        <f>'Contract Data'!N4</f>
        <v>0</v>
      </c>
      <c r="D7" s="126"/>
      <c r="I7" s="42" t="s">
        <v>68</v>
      </c>
      <c r="J7" s="42" t="s">
        <v>69</v>
      </c>
      <c r="K7" s="43" t="s">
        <v>70</v>
      </c>
    </row>
    <row r="8" spans="2:12" ht="23.25" customHeight="1" thickBot="1">
      <c r="B8" s="41" t="s">
        <v>140</v>
      </c>
      <c r="C8" s="125">
        <f>'Contract Data'!N5</f>
        <v>0</v>
      </c>
      <c r="D8" s="126"/>
      <c r="I8" s="44" t="b">
        <v>0</v>
      </c>
      <c r="J8" s="44" t="b">
        <v>0</v>
      </c>
      <c r="K8" s="45" t="b">
        <v>0</v>
      </c>
    </row>
    <row r="9" spans="2:12" ht="11.25" customHeight="1" thickBot="1">
      <c r="B9" s="41"/>
    </row>
    <row r="10" spans="2:12" ht="20.25">
      <c r="B10" s="46" t="s">
        <v>141</v>
      </c>
      <c r="C10" s="127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2:12" ht="24.75" customHeight="1" thickBot="1">
      <c r="B11" s="47"/>
      <c r="C11" s="130"/>
      <c r="D11" s="131"/>
      <c r="E11" s="131"/>
      <c r="F11" s="131"/>
      <c r="G11" s="131"/>
      <c r="H11" s="131"/>
      <c r="I11" s="131"/>
      <c r="J11" s="131"/>
      <c r="K11" s="131"/>
      <c r="L11" s="132"/>
    </row>
    <row r="12" spans="2:12" ht="30" customHeight="1">
      <c r="B12" s="48" t="s">
        <v>36</v>
      </c>
      <c r="C12" s="133"/>
      <c r="D12" s="134"/>
      <c r="H12" s="201" t="s">
        <v>142</v>
      </c>
      <c r="I12" s="202"/>
      <c r="J12" s="135" t="s">
        <v>131</v>
      </c>
      <c r="K12" s="136"/>
      <c r="L12" s="137"/>
    </row>
    <row r="13" spans="2:12" ht="30" customHeight="1" thickBot="1">
      <c r="B13" s="47" t="s">
        <v>143</v>
      </c>
      <c r="C13" s="138" t="s">
        <v>131</v>
      </c>
      <c r="D13" s="139"/>
      <c r="E13" s="123"/>
      <c r="F13" s="123"/>
      <c r="G13" s="123"/>
      <c r="H13" s="203" t="s">
        <v>35</v>
      </c>
      <c r="I13" s="204"/>
      <c r="J13" s="140" t="s">
        <v>131</v>
      </c>
      <c r="K13" s="141"/>
      <c r="L13" s="142"/>
    </row>
    <row r="14" spans="2:12" ht="15.75" thickBot="1"/>
    <row r="15" spans="2:12" ht="145.5" customHeight="1" thickBot="1">
      <c r="B15" s="49" t="s">
        <v>144</v>
      </c>
      <c r="C15" s="154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2:12" ht="52.5" customHeight="1" thickBot="1">
      <c r="C16" s="157" t="s">
        <v>145</v>
      </c>
      <c r="D16" s="157"/>
      <c r="E16" s="157"/>
      <c r="F16" s="158">
        <f>K69</f>
        <v>0</v>
      </c>
      <c r="G16" s="158"/>
      <c r="H16" s="159" t="s">
        <v>146</v>
      </c>
      <c r="I16" s="159"/>
      <c r="J16" s="159"/>
      <c r="K16" s="159"/>
      <c r="L16" s="50">
        <f>L69</f>
        <v>0</v>
      </c>
    </row>
    <row r="17" spans="2:12" ht="33.75" customHeight="1" thickTop="1" thickBot="1">
      <c r="B17" s="148" t="s">
        <v>147</v>
      </c>
      <c r="C17" s="148"/>
      <c r="D17" s="149" t="s">
        <v>148</v>
      </c>
      <c r="E17" s="149"/>
      <c r="F17" s="150"/>
      <c r="G17" s="150"/>
      <c r="H17" s="150"/>
      <c r="I17" s="150"/>
      <c r="J17" s="150"/>
      <c r="K17" s="51" t="s">
        <v>149</v>
      </c>
      <c r="L17" s="51" t="s">
        <v>23</v>
      </c>
    </row>
    <row r="18" spans="2:12" ht="42.75" customHeight="1" thickBot="1">
      <c r="B18" s="151" t="s">
        <v>150</v>
      </c>
      <c r="C18" s="151"/>
      <c r="D18" s="152"/>
      <c r="E18" s="152"/>
      <c r="F18" s="153" t="s">
        <v>151</v>
      </c>
      <c r="G18" s="153"/>
      <c r="H18" s="153"/>
      <c r="I18" s="153"/>
      <c r="J18" s="153"/>
      <c r="K18" s="52"/>
      <c r="L18" s="53"/>
    </row>
    <row r="19" spans="2:12" ht="42.75" customHeight="1" thickBot="1">
      <c r="B19" s="151" t="s">
        <v>152</v>
      </c>
      <c r="C19" s="151"/>
      <c r="D19" s="152"/>
      <c r="E19" s="152"/>
      <c r="F19" s="153" t="s">
        <v>24</v>
      </c>
      <c r="G19" s="153"/>
      <c r="H19" s="153"/>
      <c r="I19" s="153"/>
      <c r="J19" s="153"/>
      <c r="K19" s="52"/>
      <c r="L19" s="53"/>
    </row>
    <row r="20" spans="2:12" ht="42.75" customHeight="1" thickBot="1">
      <c r="B20" s="175" t="s">
        <v>153</v>
      </c>
      <c r="C20" s="175"/>
      <c r="D20" s="152"/>
      <c r="E20" s="152"/>
      <c r="F20" s="153" t="s">
        <v>151</v>
      </c>
      <c r="G20" s="153"/>
      <c r="H20" s="153"/>
      <c r="I20" s="153"/>
      <c r="J20" s="153"/>
      <c r="K20" s="52"/>
      <c r="L20" s="53"/>
    </row>
    <row r="21" spans="2:12" ht="23.25">
      <c r="K21" s="160" t="s">
        <v>157</v>
      </c>
      <c r="L21" s="160"/>
    </row>
    <row r="22" spans="2:12" ht="17.25" customHeight="1">
      <c r="B22" s="161" t="s">
        <v>17</v>
      </c>
      <c r="C22" s="162"/>
      <c r="D22" s="165" t="s">
        <v>18</v>
      </c>
      <c r="E22" s="166"/>
      <c r="F22" s="169" t="s">
        <v>158</v>
      </c>
      <c r="G22" s="57" t="s">
        <v>154</v>
      </c>
      <c r="H22" s="58" t="s">
        <v>155</v>
      </c>
      <c r="I22" s="171" t="s">
        <v>154</v>
      </c>
      <c r="J22" s="172"/>
      <c r="K22" s="59" t="s">
        <v>156</v>
      </c>
      <c r="L22" s="60" t="s">
        <v>156</v>
      </c>
    </row>
    <row r="23" spans="2:12" ht="18">
      <c r="B23" s="163"/>
      <c r="C23" s="164"/>
      <c r="D23" s="167"/>
      <c r="E23" s="168"/>
      <c r="F23" s="170"/>
      <c r="G23" s="54" t="s">
        <v>13</v>
      </c>
      <c r="H23" s="54" t="s">
        <v>19</v>
      </c>
      <c r="I23" s="173" t="s">
        <v>14</v>
      </c>
      <c r="J23" s="174"/>
      <c r="K23" s="55" t="s">
        <v>13</v>
      </c>
      <c r="L23" s="56" t="s">
        <v>14</v>
      </c>
    </row>
    <row r="24" spans="2:12" ht="15" customHeight="1">
      <c r="B24" s="61"/>
      <c r="C24" s="62"/>
      <c r="D24" s="61"/>
      <c r="E24" s="61"/>
      <c r="F24" s="61"/>
      <c r="G24" s="61"/>
      <c r="H24" s="61"/>
      <c r="I24" s="61"/>
      <c r="J24" s="63"/>
      <c r="K24" s="61"/>
      <c r="L24" s="64"/>
    </row>
    <row r="25" spans="2:12" ht="18" customHeight="1">
      <c r="B25" s="65"/>
      <c r="C25" s="66"/>
      <c r="D25" s="182" t="str">
        <f>'Contract Data'!A3</f>
        <v>TRAFFIC CONTROL ITEMS</v>
      </c>
      <c r="E25" s="182"/>
      <c r="F25" s="65"/>
      <c r="G25" s="24"/>
      <c r="H25" s="24"/>
      <c r="I25" s="24"/>
      <c r="J25" s="67"/>
      <c r="K25" s="183"/>
      <c r="L25" s="183"/>
    </row>
    <row r="26" spans="2:12" ht="17.25" customHeight="1">
      <c r="B26" s="176" t="str">
        <f>IF(ISNA(VLOOKUP(D26,'Contract Data'!$A$4:$D$18,3,FALSE)),"",VLOOKUP(D26,'Contract Data'!$A$4:$D$18,3,FALSE))</f>
        <v/>
      </c>
      <c r="C26" s="177"/>
      <c r="D26" s="178"/>
      <c r="E26" s="179"/>
      <c r="F26" s="68" t="str">
        <f>IF(ISNA(VLOOKUP(D26,'Contract Data'!$A$4:$D$18,4,FALSE)),"",VLOOKUP(D26,'Contract Data'!$A$4:$D$18,4,FALSE))</f>
        <v/>
      </c>
      <c r="G26" s="69"/>
      <c r="H26" s="70">
        <f>IF(D26&gt;0,VLOOKUP(D26,'Contract Data'!$A$4:$D$18,2,FALSE),0)</f>
        <v>0</v>
      </c>
      <c r="I26" s="180">
        <f>G26*H26</f>
        <v>0</v>
      </c>
      <c r="J26" s="181"/>
      <c r="K26" s="69"/>
      <c r="L26" s="71">
        <f>K26*H26</f>
        <v>0</v>
      </c>
    </row>
    <row r="27" spans="2:12" ht="18">
      <c r="B27" s="176" t="str">
        <f>IF(ISNA(VLOOKUP(D27,'Contract Data'!$A$4:$D$18,3,FALSE)),"",VLOOKUP(D27,'Contract Data'!$A$4:$D$18,3,FALSE))</f>
        <v/>
      </c>
      <c r="C27" s="177"/>
      <c r="D27" s="178"/>
      <c r="E27" s="179"/>
      <c r="F27" s="68" t="str">
        <f>IF(ISNA(VLOOKUP(D27,'Contract Data'!$A$4:$D$18,4,FALSE)),"",VLOOKUP(D27,'Contract Data'!$A$4:$D$18,4,FALSE))</f>
        <v/>
      </c>
      <c r="G27" s="69"/>
      <c r="H27" s="70">
        <f>IF(D27&gt;0,VLOOKUP(D27,'Contract Data'!$A$4:$D$18,2,FALSE),0)</f>
        <v>0</v>
      </c>
      <c r="I27" s="180">
        <f t="shared" ref="I27:I32" si="0">G27*H27</f>
        <v>0</v>
      </c>
      <c r="J27" s="181"/>
      <c r="K27" s="69"/>
      <c r="L27" s="71">
        <f t="shared" ref="L27:L32" si="1">K27*H27</f>
        <v>0</v>
      </c>
    </row>
    <row r="28" spans="2:12" ht="18">
      <c r="B28" s="176" t="str">
        <f>IF(ISNA(VLOOKUP(D28,'Contract Data'!$A$4:$D$18,3,FALSE)),"",VLOOKUP(D28,'Contract Data'!$A$4:$D$18,3,FALSE))</f>
        <v/>
      </c>
      <c r="C28" s="177"/>
      <c r="D28" s="178"/>
      <c r="E28" s="179"/>
      <c r="F28" s="68" t="str">
        <f>IF(ISNA(VLOOKUP(D28,'Contract Data'!$A$4:$D$18,4,FALSE)),"",VLOOKUP(D28,'Contract Data'!$A$4:$D$18,4,FALSE))</f>
        <v/>
      </c>
      <c r="G28" s="72"/>
      <c r="H28" s="70">
        <f>IF(D28&gt;0,VLOOKUP(D28,'Contract Data'!$A$4:$D$18,2,FALSE),0)</f>
        <v>0</v>
      </c>
      <c r="I28" s="180">
        <f t="shared" si="0"/>
        <v>0</v>
      </c>
      <c r="J28" s="181"/>
      <c r="K28" s="69"/>
      <c r="L28" s="71">
        <f t="shared" si="1"/>
        <v>0</v>
      </c>
    </row>
    <row r="29" spans="2:12" ht="18">
      <c r="B29" s="176" t="str">
        <f>IF(ISNA(VLOOKUP(D29,'Contract Data'!$A$4:$D$18,3,FALSE)),"",VLOOKUP(D29,'Contract Data'!$A$4:$D$18,3,FALSE))</f>
        <v/>
      </c>
      <c r="C29" s="177"/>
      <c r="D29" s="178"/>
      <c r="E29" s="179"/>
      <c r="F29" s="68" t="str">
        <f>IF(ISNA(VLOOKUP(D29,'Contract Data'!$A$4:$D$18,4,FALSE)),"",VLOOKUP(D29,'Contract Data'!$A$4:$D$18,4,FALSE))</f>
        <v/>
      </c>
      <c r="G29" s="72"/>
      <c r="H29" s="70">
        <f>IF(D29&gt;0,VLOOKUP(D29,'Contract Data'!$A$4:$D$18,2,FALSE),0)</f>
        <v>0</v>
      </c>
      <c r="I29" s="180">
        <f t="shared" si="0"/>
        <v>0</v>
      </c>
      <c r="J29" s="181"/>
      <c r="K29" s="69"/>
      <c r="L29" s="71">
        <f t="shared" si="1"/>
        <v>0</v>
      </c>
    </row>
    <row r="30" spans="2:12" ht="18">
      <c r="B30" s="176" t="str">
        <f>IF(ISNA(VLOOKUP(D30,'Contract Data'!$A$4:$D$18,3,FALSE)),"",VLOOKUP(D30,'Contract Data'!$A$4:$D$18,3,FALSE))</f>
        <v/>
      </c>
      <c r="C30" s="177"/>
      <c r="D30" s="178"/>
      <c r="E30" s="179"/>
      <c r="F30" s="68" t="str">
        <f>IF(ISNA(VLOOKUP(D30,'Contract Data'!$A$4:$D$18,4,FALSE)),"",VLOOKUP(D30,'Contract Data'!$A$4:$D$18,4,FALSE))</f>
        <v/>
      </c>
      <c r="G30" s="72"/>
      <c r="H30" s="70">
        <f>IF(D30&gt;0,VLOOKUP(D30,'Contract Data'!$A$4:$D$18,2,FALSE),0)</f>
        <v>0</v>
      </c>
      <c r="I30" s="180">
        <f t="shared" si="0"/>
        <v>0</v>
      </c>
      <c r="J30" s="181"/>
      <c r="K30" s="69"/>
      <c r="L30" s="71">
        <f t="shared" si="1"/>
        <v>0</v>
      </c>
    </row>
    <row r="31" spans="2:12" ht="18">
      <c r="B31" s="176" t="str">
        <f>IF(ISNA(VLOOKUP(D31,'Contract Data'!$A$4:$D$18,3,FALSE)),"",VLOOKUP(D31,'Contract Data'!$A$4:$D$18,3,FALSE))</f>
        <v/>
      </c>
      <c r="C31" s="177"/>
      <c r="D31" s="178"/>
      <c r="E31" s="179"/>
      <c r="F31" s="68" t="str">
        <f>IF(ISNA(VLOOKUP(D31,'Contract Data'!$A$4:$D$18,4,FALSE)),"",VLOOKUP(D31,'Contract Data'!$A$4:$D$18,4,FALSE))</f>
        <v/>
      </c>
      <c r="G31" s="72"/>
      <c r="H31" s="70">
        <f>IF(D31&gt;0,VLOOKUP(D31,'Contract Data'!$A$4:$D$18,2,FALSE),0)</f>
        <v>0</v>
      </c>
      <c r="I31" s="180">
        <f t="shared" si="0"/>
        <v>0</v>
      </c>
      <c r="J31" s="181"/>
      <c r="K31" s="69"/>
      <c r="L31" s="71">
        <f t="shared" si="1"/>
        <v>0</v>
      </c>
    </row>
    <row r="32" spans="2:12" ht="18">
      <c r="B32" s="176" t="str">
        <f>IF(ISNA(VLOOKUP(D32,'Contract Data'!$A$4:$D$18,3,FALSE)),"",VLOOKUP(D32,'Contract Data'!$A$4:$D$18,3,FALSE))</f>
        <v/>
      </c>
      <c r="C32" s="177"/>
      <c r="D32" s="178"/>
      <c r="E32" s="179"/>
      <c r="F32" s="68" t="str">
        <f>IF(ISNA(VLOOKUP(D32,'Contract Data'!$A$4:$D$18,4,FALSE)),"",VLOOKUP(D32,'Contract Data'!$A$4:$D$18,4,FALSE))</f>
        <v/>
      </c>
      <c r="G32" s="69"/>
      <c r="H32" s="70">
        <f>IF(D32&gt;0,VLOOKUP(D32,'Contract Data'!$A$4:$D$18,2,FALSE),0)</f>
        <v>0</v>
      </c>
      <c r="I32" s="180">
        <f t="shared" si="0"/>
        <v>0</v>
      </c>
      <c r="J32" s="181"/>
      <c r="K32" s="69"/>
      <c r="L32" s="71">
        <f t="shared" si="1"/>
        <v>0</v>
      </c>
    </row>
    <row r="33" spans="2:12" ht="18">
      <c r="B33" s="73"/>
      <c r="C33" s="74"/>
      <c r="D33" s="24"/>
      <c r="E33" s="24"/>
      <c r="F33" s="73"/>
      <c r="G33" s="75"/>
      <c r="H33" s="75" t="s">
        <v>159</v>
      </c>
      <c r="I33" s="184">
        <f>SUM(I26:J32)</f>
        <v>0</v>
      </c>
      <c r="J33" s="185"/>
      <c r="K33" s="76"/>
      <c r="L33" s="77">
        <f>SUM(L26:L32)</f>
        <v>0</v>
      </c>
    </row>
    <row r="34" spans="2:12" ht="18">
      <c r="B34" s="78" t="s">
        <v>184</v>
      </c>
      <c r="C34" s="74"/>
      <c r="D34" s="186" t="str">
        <f>'Contract Data'!A21</f>
        <v>BRIDGE REPAIR ITEMS</v>
      </c>
      <c r="E34" s="186"/>
      <c r="F34" s="186"/>
      <c r="G34" s="186"/>
      <c r="H34" s="73"/>
      <c r="I34" s="73"/>
      <c r="J34" s="79"/>
      <c r="K34" s="80"/>
      <c r="L34" s="80"/>
    </row>
    <row r="35" spans="2:12" ht="18">
      <c r="B35" s="176" t="str">
        <f>IF(ISNA(VLOOKUP(D35,'Contract Data'!$A$22:$D$54,3,FALSE)),"",VLOOKUP(D35,'Contract Data'!$A$22:$D$54,3,FALSE))</f>
        <v/>
      </c>
      <c r="C35" s="177"/>
      <c r="D35" s="178"/>
      <c r="E35" s="179"/>
      <c r="F35" s="68" t="str">
        <f>IF(ISNA(VLOOKUP(D35,'Contract Data'!$A$22:$D$54,4,FALSE)),"",VLOOKUP(D35,'Contract Data'!$A$22:$D$54,4,FALSE))</f>
        <v/>
      </c>
      <c r="G35" s="81"/>
      <c r="H35" s="82">
        <f>IF(D35&gt;0,VLOOKUP(D35,'Contract Data'!$A$22:$D$54,2,FALSE),0)</f>
        <v>0</v>
      </c>
      <c r="I35" s="187">
        <f>G35*H35</f>
        <v>0</v>
      </c>
      <c r="J35" s="188"/>
      <c r="K35" s="69"/>
      <c r="L35" s="83">
        <f>H35*K35</f>
        <v>0</v>
      </c>
    </row>
    <row r="36" spans="2:12" ht="18">
      <c r="B36" s="176" t="str">
        <f>IF(ISNA(VLOOKUP(D36,'Contract Data'!$A$22:$D$54,3,FALSE)),"",VLOOKUP(D36,'Contract Data'!$A$22:$D$54,3,FALSE))</f>
        <v/>
      </c>
      <c r="C36" s="177"/>
      <c r="D36" s="178"/>
      <c r="E36" s="179"/>
      <c r="F36" s="68" t="str">
        <f>IF(ISNA(VLOOKUP(D36,'Contract Data'!$A$22:$D$54,4,FALSE)),"",VLOOKUP(D36,'Contract Data'!$A$22:$D$54,4,FALSE))</f>
        <v/>
      </c>
      <c r="G36" s="81"/>
      <c r="H36" s="82">
        <f>IF(D36&gt;0,VLOOKUP(D36,'Contract Data'!$A$22:$D$54,2,FALSE),0)</f>
        <v>0</v>
      </c>
      <c r="I36" s="187">
        <f t="shared" ref="I36:I49" si="2">G36*H36</f>
        <v>0</v>
      </c>
      <c r="J36" s="188"/>
      <c r="K36" s="69"/>
      <c r="L36" s="83">
        <f t="shared" ref="L36:L49" si="3">H36*K36</f>
        <v>0</v>
      </c>
    </row>
    <row r="37" spans="2:12" ht="18">
      <c r="B37" s="176" t="str">
        <f>IF(ISNA(VLOOKUP(D37,'Contract Data'!$A$22:$D$54,3,FALSE)),"",VLOOKUP(D37,'Contract Data'!$A$22:$D$54,3,FALSE))</f>
        <v/>
      </c>
      <c r="C37" s="177"/>
      <c r="D37" s="178"/>
      <c r="E37" s="179"/>
      <c r="F37" s="68" t="str">
        <f>IF(ISNA(VLOOKUP(D37,'Contract Data'!$A$22:$D$54,4,FALSE)),"",VLOOKUP(D37,'Contract Data'!$A$22:$D$54,4,FALSE))</f>
        <v/>
      </c>
      <c r="G37" s="81"/>
      <c r="H37" s="82">
        <f>IF(D37&gt;0,VLOOKUP(D37,'Contract Data'!$A$22:$D$54,2,FALSE),0)</f>
        <v>0</v>
      </c>
      <c r="I37" s="187">
        <f t="shared" si="2"/>
        <v>0</v>
      </c>
      <c r="J37" s="188"/>
      <c r="K37" s="69"/>
      <c r="L37" s="83">
        <f t="shared" si="3"/>
        <v>0</v>
      </c>
    </row>
    <row r="38" spans="2:12" ht="18">
      <c r="B38" s="176" t="str">
        <f>IF(ISNA(VLOOKUP(D38,'Contract Data'!$A$22:$D$54,3,FALSE)),"",VLOOKUP(D38,'Contract Data'!$A$22:$D$54,3,FALSE))</f>
        <v/>
      </c>
      <c r="C38" s="177"/>
      <c r="D38" s="178"/>
      <c r="E38" s="179"/>
      <c r="F38" s="68" t="str">
        <f>IF(ISNA(VLOOKUP(D38,'Contract Data'!$A$22:$D$54,4,FALSE)),"",VLOOKUP(D38,'Contract Data'!$A$22:$D$54,4,FALSE))</f>
        <v/>
      </c>
      <c r="G38" s="81"/>
      <c r="H38" s="82">
        <f>IF(D38&gt;0,VLOOKUP(D38,'Contract Data'!$A$22:$D$54,2,FALSE),0)</f>
        <v>0</v>
      </c>
      <c r="I38" s="187">
        <f t="shared" si="2"/>
        <v>0</v>
      </c>
      <c r="J38" s="188"/>
      <c r="K38" s="69"/>
      <c r="L38" s="83">
        <f t="shared" si="3"/>
        <v>0</v>
      </c>
    </row>
    <row r="39" spans="2:12" ht="18">
      <c r="B39" s="176" t="str">
        <f>IF(ISNA(VLOOKUP(D39,'Contract Data'!$A$22:$D$54,3,FALSE)),"",VLOOKUP(D39,'Contract Data'!$A$22:$D$54,3,FALSE))</f>
        <v/>
      </c>
      <c r="C39" s="177"/>
      <c r="D39" s="178"/>
      <c r="E39" s="179"/>
      <c r="F39" s="68" t="str">
        <f>IF(ISNA(VLOOKUP(D39,'Contract Data'!$A$22:$D$54,4,FALSE)),"",VLOOKUP(D39,'Contract Data'!$A$22:$D$54,4,FALSE))</f>
        <v/>
      </c>
      <c r="G39" s="81"/>
      <c r="H39" s="82">
        <f>IF(D39&gt;0,VLOOKUP(D39,'Contract Data'!$A$22:$D$54,2,FALSE),0)</f>
        <v>0</v>
      </c>
      <c r="I39" s="187">
        <f t="shared" si="2"/>
        <v>0</v>
      </c>
      <c r="J39" s="188"/>
      <c r="K39" s="69"/>
      <c r="L39" s="83">
        <f t="shared" si="3"/>
        <v>0</v>
      </c>
    </row>
    <row r="40" spans="2:12" ht="18">
      <c r="B40" s="176" t="str">
        <f>IF(ISNA(VLOOKUP(D40,'Contract Data'!$A$22:$D$54,3,FALSE)),"",VLOOKUP(D40,'Contract Data'!$A$22:$D$54,3,FALSE))</f>
        <v/>
      </c>
      <c r="C40" s="177"/>
      <c r="D40" s="178"/>
      <c r="E40" s="179"/>
      <c r="F40" s="68" t="str">
        <f>IF(ISNA(VLOOKUP(D40,'Contract Data'!$A$22:$D$54,4,FALSE)),"",VLOOKUP(D40,'Contract Data'!$A$22:$D$54,4,FALSE))</f>
        <v/>
      </c>
      <c r="G40" s="81"/>
      <c r="H40" s="82">
        <f>IF(D40&gt;0,VLOOKUP(D40,'Contract Data'!$A$22:$D$54,2,FALSE),0)</f>
        <v>0</v>
      </c>
      <c r="I40" s="187">
        <f t="shared" si="2"/>
        <v>0</v>
      </c>
      <c r="J40" s="188"/>
      <c r="K40" s="69"/>
      <c r="L40" s="83">
        <f t="shared" si="3"/>
        <v>0</v>
      </c>
    </row>
    <row r="41" spans="2:12" ht="18">
      <c r="B41" s="176" t="str">
        <f>IF(ISNA(VLOOKUP(D41,'Contract Data'!$A$22:$D$54,3,FALSE)),"",VLOOKUP(D41,'Contract Data'!$A$22:$D$54,3,FALSE))</f>
        <v/>
      </c>
      <c r="C41" s="177"/>
      <c r="D41" s="178"/>
      <c r="E41" s="179"/>
      <c r="F41" s="68" t="str">
        <f>IF(ISNA(VLOOKUP(D41,'Contract Data'!$A$22:$D$54,4,FALSE)),"",VLOOKUP(D41,'Contract Data'!$A$22:$D$54,4,FALSE))</f>
        <v/>
      </c>
      <c r="G41" s="81"/>
      <c r="H41" s="82">
        <f>IF(D41&gt;0,VLOOKUP(D41,'Contract Data'!$A$22:$D$54,2,FALSE),0)</f>
        <v>0</v>
      </c>
      <c r="I41" s="187">
        <f t="shared" si="2"/>
        <v>0</v>
      </c>
      <c r="J41" s="188"/>
      <c r="K41" s="69"/>
      <c r="L41" s="83">
        <f t="shared" si="3"/>
        <v>0</v>
      </c>
    </row>
    <row r="42" spans="2:12" ht="18">
      <c r="B42" s="176" t="str">
        <f>IF(ISNA(VLOOKUP(D42,'Contract Data'!$A$22:$D$54,3,FALSE)),"",VLOOKUP(D42,'Contract Data'!$A$22:$D$54,3,FALSE))</f>
        <v/>
      </c>
      <c r="C42" s="177"/>
      <c r="D42" s="178"/>
      <c r="E42" s="179"/>
      <c r="F42" s="68" t="str">
        <f>IF(ISNA(VLOOKUP(D42,'Contract Data'!$A$22:$D$54,4,FALSE)),"",VLOOKUP(D42,'Contract Data'!$A$22:$D$54,4,FALSE))</f>
        <v/>
      </c>
      <c r="G42" s="81"/>
      <c r="H42" s="82">
        <f>IF(D42&gt;0,VLOOKUP(D42,'Contract Data'!$A$22:$D$54,2,FALSE),0)</f>
        <v>0</v>
      </c>
      <c r="I42" s="187">
        <f t="shared" si="2"/>
        <v>0</v>
      </c>
      <c r="J42" s="188"/>
      <c r="K42" s="69"/>
      <c r="L42" s="83">
        <f t="shared" si="3"/>
        <v>0</v>
      </c>
    </row>
    <row r="43" spans="2:12" ht="18">
      <c r="B43" s="176" t="str">
        <f>IF(ISNA(VLOOKUP(D43,'Contract Data'!$A$22:$D$54,3,FALSE)),"",VLOOKUP(D43,'Contract Data'!$A$22:$D$54,3,FALSE))</f>
        <v/>
      </c>
      <c r="C43" s="177"/>
      <c r="D43" s="178"/>
      <c r="E43" s="179"/>
      <c r="F43" s="68" t="str">
        <f>IF(ISNA(VLOOKUP(D43,'Contract Data'!$A$22:$D$54,4,FALSE)),"",VLOOKUP(D43,'Contract Data'!$A$22:$D$54,4,FALSE))</f>
        <v/>
      </c>
      <c r="G43" s="81"/>
      <c r="H43" s="82">
        <f>IF(D43&gt;0,VLOOKUP(D43,'Contract Data'!$A$22:$D$54,2,FALSE),0)</f>
        <v>0</v>
      </c>
      <c r="I43" s="187">
        <f t="shared" si="2"/>
        <v>0</v>
      </c>
      <c r="J43" s="188"/>
      <c r="K43" s="69"/>
      <c r="L43" s="83">
        <f t="shared" si="3"/>
        <v>0</v>
      </c>
    </row>
    <row r="44" spans="2:12" ht="18">
      <c r="B44" s="176" t="str">
        <f>IF(ISNA(VLOOKUP(D44,'Contract Data'!$A$22:$D$54,3,FALSE)),"",VLOOKUP(D44,'Contract Data'!$A$22:$D$54,3,FALSE))</f>
        <v/>
      </c>
      <c r="C44" s="177"/>
      <c r="D44" s="178"/>
      <c r="E44" s="179"/>
      <c r="F44" s="68" t="str">
        <f>IF(ISNA(VLOOKUP(D44,'Contract Data'!$A$22:$D$54,4,FALSE)),"",VLOOKUP(D44,'Contract Data'!$A$22:$D$54,4,FALSE))</f>
        <v/>
      </c>
      <c r="G44" s="81"/>
      <c r="H44" s="82">
        <f>IF(D44&gt;0,VLOOKUP(D44,'Contract Data'!$A$22:$D$54,2,FALSE),0)</f>
        <v>0</v>
      </c>
      <c r="I44" s="187">
        <f t="shared" si="2"/>
        <v>0</v>
      </c>
      <c r="J44" s="188"/>
      <c r="K44" s="69"/>
      <c r="L44" s="83">
        <f t="shared" si="3"/>
        <v>0</v>
      </c>
    </row>
    <row r="45" spans="2:12" ht="18">
      <c r="B45" s="176" t="str">
        <f>IF(ISNA(VLOOKUP(D45,'Contract Data'!$A$22:$D$54,3,FALSE)),"",VLOOKUP(D45,'Contract Data'!$A$22:$D$54,3,FALSE))</f>
        <v/>
      </c>
      <c r="C45" s="177"/>
      <c r="D45" s="178"/>
      <c r="E45" s="179"/>
      <c r="F45" s="68" t="str">
        <f>IF(ISNA(VLOOKUP(D45,'Contract Data'!$A$22:$D$54,4,FALSE)),"",VLOOKUP(D45,'Contract Data'!$A$22:$D$54,4,FALSE))</f>
        <v/>
      </c>
      <c r="G45" s="81"/>
      <c r="H45" s="82">
        <f>IF(D45&gt;0,VLOOKUP(D45,'Contract Data'!$A$22:$D$54,2,FALSE),0)</f>
        <v>0</v>
      </c>
      <c r="I45" s="187">
        <f t="shared" si="2"/>
        <v>0</v>
      </c>
      <c r="J45" s="188"/>
      <c r="K45" s="69"/>
      <c r="L45" s="83">
        <f t="shared" si="3"/>
        <v>0</v>
      </c>
    </row>
    <row r="46" spans="2:12" ht="18">
      <c r="B46" s="176" t="str">
        <f>IF(ISNA(VLOOKUP(D46,'Contract Data'!$A$22:$D$54,3,FALSE)),"",VLOOKUP(D46,'Contract Data'!$A$22:$D$54,3,FALSE))</f>
        <v/>
      </c>
      <c r="C46" s="177"/>
      <c r="D46" s="178"/>
      <c r="E46" s="179"/>
      <c r="F46" s="68" t="str">
        <f>IF(ISNA(VLOOKUP(D46,'Contract Data'!$A$22:$D$54,4,FALSE)),"",VLOOKUP(D46,'Contract Data'!$A$22:$D$54,4,FALSE))</f>
        <v/>
      </c>
      <c r="G46" s="81"/>
      <c r="H46" s="82">
        <f>IF(D46&gt;0,VLOOKUP(D46,'Contract Data'!$A$22:$D$54,2,FALSE),0)</f>
        <v>0</v>
      </c>
      <c r="I46" s="187">
        <f t="shared" si="2"/>
        <v>0</v>
      </c>
      <c r="J46" s="188"/>
      <c r="K46" s="69"/>
      <c r="L46" s="83">
        <f t="shared" si="3"/>
        <v>0</v>
      </c>
    </row>
    <row r="47" spans="2:12" ht="18">
      <c r="B47" s="176" t="str">
        <f>IF(ISNA(VLOOKUP(D47,'Contract Data'!$A$22:$D$54,3,FALSE)),"",VLOOKUP(D47,'Contract Data'!$A$22:$D$54,3,FALSE))</f>
        <v/>
      </c>
      <c r="C47" s="177"/>
      <c r="D47" s="178"/>
      <c r="E47" s="179"/>
      <c r="F47" s="68" t="str">
        <f>IF(ISNA(VLOOKUP(D47,'Contract Data'!$A$22:$D$54,4,FALSE)),"",VLOOKUP(D47,'Contract Data'!$A$22:$D$54,4,FALSE))</f>
        <v/>
      </c>
      <c r="G47" s="81"/>
      <c r="H47" s="82">
        <f>IF(D47&gt;0,VLOOKUP(D47,'Contract Data'!$A$22:$D$54,2,FALSE),0)</f>
        <v>0</v>
      </c>
      <c r="I47" s="187">
        <f t="shared" si="2"/>
        <v>0</v>
      </c>
      <c r="J47" s="188"/>
      <c r="K47" s="69"/>
      <c r="L47" s="83">
        <f t="shared" si="3"/>
        <v>0</v>
      </c>
    </row>
    <row r="48" spans="2:12" ht="18">
      <c r="B48" s="176" t="str">
        <f>IF(ISNA(VLOOKUP(D48,'Contract Data'!$A$22:$D$54,3,FALSE)),"",VLOOKUP(D48,'Contract Data'!$A$22:$D$54,3,FALSE))</f>
        <v/>
      </c>
      <c r="C48" s="177"/>
      <c r="D48" s="178"/>
      <c r="E48" s="179"/>
      <c r="F48" s="68" t="str">
        <f>IF(ISNA(VLOOKUP(D48,'Contract Data'!$A$22:$D$54,4,FALSE)),"",VLOOKUP(D48,'Contract Data'!$A$22:$D$54,4,FALSE))</f>
        <v/>
      </c>
      <c r="G48" s="81"/>
      <c r="H48" s="82">
        <f>IF(D48&gt;0,VLOOKUP(D48,'Contract Data'!$A$22:$D$54,2,FALSE),0)</f>
        <v>0</v>
      </c>
      <c r="I48" s="187">
        <f t="shared" si="2"/>
        <v>0</v>
      </c>
      <c r="J48" s="188"/>
      <c r="K48" s="69"/>
      <c r="L48" s="83">
        <f t="shared" si="3"/>
        <v>0</v>
      </c>
    </row>
    <row r="49" spans="2:12" ht="18">
      <c r="B49" s="176" t="str">
        <f>IF(ISNA(VLOOKUP(D49,'Contract Data'!$A$22:$D$54,3,FALSE)),"",VLOOKUP(D49,'Contract Data'!$A$22:$D$54,3,FALSE))</f>
        <v/>
      </c>
      <c r="C49" s="177"/>
      <c r="D49" s="178"/>
      <c r="E49" s="179"/>
      <c r="F49" s="68" t="str">
        <f>IF(ISNA(VLOOKUP(D49,'Contract Data'!$A$22:$D$54,4,FALSE)),"",VLOOKUP(D49,'Contract Data'!$A$22:$D$54,4,FALSE))</f>
        <v/>
      </c>
      <c r="G49" s="81"/>
      <c r="H49" s="82">
        <f>IF(D49&gt;0,VLOOKUP(D49,'Contract Data'!$A$22:$D$54,2,FALSE),0)</f>
        <v>0</v>
      </c>
      <c r="I49" s="187">
        <f t="shared" si="2"/>
        <v>0</v>
      </c>
      <c r="J49" s="188"/>
      <c r="K49" s="69"/>
      <c r="L49" s="83">
        <f t="shared" si="3"/>
        <v>0</v>
      </c>
    </row>
    <row r="50" spans="2:12" ht="18">
      <c r="B50" s="73"/>
      <c r="C50" s="74"/>
      <c r="D50" s="24"/>
      <c r="E50" s="84"/>
      <c r="F50" s="73"/>
      <c r="G50" s="75"/>
      <c r="H50" s="75" t="s">
        <v>159</v>
      </c>
      <c r="I50" s="184">
        <f>SUM(I35:J49)</f>
        <v>0</v>
      </c>
      <c r="J50" s="185"/>
      <c r="K50" s="85"/>
      <c r="L50" s="85">
        <f>SUM(L35:L49)</f>
        <v>0</v>
      </c>
    </row>
    <row r="51" spans="2:12" ht="18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</row>
    <row r="52" spans="2:12" ht="18">
      <c r="B52" s="86"/>
      <c r="C52" s="86"/>
      <c r="D52" s="86"/>
      <c r="E52" s="86"/>
      <c r="F52" s="86"/>
      <c r="G52" s="86"/>
      <c r="H52" s="75" t="s">
        <v>160</v>
      </c>
      <c r="I52" s="184">
        <f>I33+I50</f>
        <v>0</v>
      </c>
      <c r="J52" s="185"/>
      <c r="K52" s="87"/>
      <c r="L52" s="87">
        <f>SUM(L33+L50)</f>
        <v>0</v>
      </c>
    </row>
    <row r="53" spans="2:12" ht="18">
      <c r="B53" s="86"/>
      <c r="C53" s="86"/>
      <c r="D53" s="86"/>
      <c r="E53" s="86"/>
      <c r="F53" s="86"/>
      <c r="G53" s="86"/>
      <c r="H53" s="86"/>
      <c r="I53" s="86"/>
      <c r="J53" s="88"/>
      <c r="K53" s="89"/>
      <c r="L53" s="89"/>
    </row>
    <row r="54" spans="2:12" ht="36">
      <c r="B54" s="86"/>
      <c r="C54" s="86"/>
      <c r="D54" s="190" t="s">
        <v>161</v>
      </c>
      <c r="E54" s="190"/>
      <c r="F54" s="190" t="s">
        <v>162</v>
      </c>
      <c r="G54" s="190"/>
      <c r="H54" s="190" t="s">
        <v>163</v>
      </c>
      <c r="I54" s="190"/>
      <c r="J54" s="90" t="s">
        <v>164</v>
      </c>
      <c r="K54" s="91" t="s">
        <v>165</v>
      </c>
      <c r="L54" s="92" t="s">
        <v>166</v>
      </c>
    </row>
    <row r="55" spans="2:12" ht="18">
      <c r="B55" s="86"/>
      <c r="C55" s="86"/>
      <c r="D55" s="205" t="s">
        <v>124</v>
      </c>
      <c r="E55" s="206"/>
      <c r="F55" s="207">
        <f>I52</f>
        <v>0</v>
      </c>
      <c r="G55" s="207"/>
      <c r="H55" s="208" t="str">
        <f>IF(I8=TRUE(),'Contract Data'!J2,"")</f>
        <v/>
      </c>
      <c r="I55" s="208"/>
      <c r="J55" s="93">
        <f>IF(H55="",0,H55*F55)</f>
        <v>0</v>
      </c>
      <c r="K55" s="94">
        <f>L52</f>
        <v>0</v>
      </c>
      <c r="L55" s="95">
        <f>IF(H55="",0,H55*K55)</f>
        <v>0</v>
      </c>
    </row>
    <row r="56" spans="2:12" ht="18">
      <c r="B56" s="86"/>
      <c r="C56" s="86"/>
      <c r="D56" s="205" t="s">
        <v>126</v>
      </c>
      <c r="E56" s="206"/>
      <c r="F56" s="207">
        <f>I52</f>
        <v>0</v>
      </c>
      <c r="G56" s="207"/>
      <c r="H56" s="208" t="str">
        <f>IF(J8=TRUE(),'Contract Data'!J3,"")</f>
        <v/>
      </c>
      <c r="I56" s="208"/>
      <c r="J56" s="93">
        <f>IF(H56="",0,H56*F56)</f>
        <v>0</v>
      </c>
      <c r="K56" s="94">
        <f>L52</f>
        <v>0</v>
      </c>
      <c r="L56" s="95">
        <f>IF(H56="",0,H56*K56)</f>
        <v>0</v>
      </c>
    </row>
    <row r="57" spans="2:12" ht="18.75" thickBot="1">
      <c r="B57" s="86"/>
      <c r="C57" s="86"/>
      <c r="D57" s="205" t="s">
        <v>128</v>
      </c>
      <c r="E57" s="206"/>
      <c r="F57" s="207">
        <f>I52</f>
        <v>0</v>
      </c>
      <c r="G57" s="207"/>
      <c r="H57" s="208" t="str">
        <f>IF(K8=TRUE(),'Contract Data'!J4,"")</f>
        <v/>
      </c>
      <c r="I57" s="208"/>
      <c r="J57" s="93">
        <f>IF(H57="",0,H57*F57)</f>
        <v>0</v>
      </c>
      <c r="K57" s="94">
        <f>L52</f>
        <v>0</v>
      </c>
      <c r="L57" s="95">
        <f>IF(H57="",0,H57*K57)</f>
        <v>0</v>
      </c>
    </row>
    <row r="58" spans="2:12" ht="33" customHeight="1" thickBot="1">
      <c r="B58" s="86"/>
      <c r="C58" s="86"/>
      <c r="D58" s="86"/>
      <c r="E58" s="86"/>
      <c r="F58" s="86"/>
      <c r="G58" s="209" t="s">
        <v>167</v>
      </c>
      <c r="H58" s="209"/>
      <c r="I58" s="210"/>
      <c r="J58" s="96">
        <f>SUM(J55:J57)</f>
        <v>0</v>
      </c>
      <c r="K58" s="89"/>
      <c r="L58" s="97">
        <f>SUM(L55:L57)</f>
        <v>0</v>
      </c>
    </row>
    <row r="59" spans="2:12" ht="30" customHeight="1">
      <c r="B59" s="98" t="s">
        <v>168</v>
      </c>
      <c r="C59" s="73"/>
      <c r="D59" s="99"/>
      <c r="E59" s="99"/>
      <c r="F59" s="73"/>
      <c r="G59" s="24"/>
      <c r="H59" s="24"/>
      <c r="I59" s="24"/>
      <c r="J59" s="75"/>
      <c r="K59" s="64"/>
      <c r="L59" s="80"/>
    </row>
    <row r="60" spans="2:12" ht="36">
      <c r="B60" s="100" t="s">
        <v>169</v>
      </c>
      <c r="C60" s="211" t="s">
        <v>18</v>
      </c>
      <c r="D60" s="212"/>
      <c r="E60" s="213"/>
      <c r="F60" s="101" t="s">
        <v>170</v>
      </c>
      <c r="G60" s="102" t="s">
        <v>171</v>
      </c>
      <c r="H60" s="103" t="s">
        <v>19</v>
      </c>
      <c r="I60" s="214" t="s">
        <v>172</v>
      </c>
      <c r="J60" s="215"/>
      <c r="K60" s="104" t="s">
        <v>173</v>
      </c>
      <c r="L60" s="105" t="s">
        <v>174</v>
      </c>
    </row>
    <row r="61" spans="2:12" ht="18">
      <c r="B61" s="106"/>
      <c r="C61" s="191"/>
      <c r="D61" s="192"/>
      <c r="E61" s="193"/>
      <c r="F61" s="107"/>
      <c r="G61" s="108"/>
      <c r="H61" s="109"/>
      <c r="I61" s="194">
        <f>G61*H61</f>
        <v>0</v>
      </c>
      <c r="J61" s="195"/>
      <c r="K61" s="107"/>
      <c r="L61" s="110">
        <f>H61*K61</f>
        <v>0</v>
      </c>
    </row>
    <row r="62" spans="2:12" ht="18">
      <c r="B62" s="106"/>
      <c r="C62" s="191"/>
      <c r="D62" s="192"/>
      <c r="E62" s="193"/>
      <c r="F62" s="107"/>
      <c r="G62" s="108"/>
      <c r="H62" s="109"/>
      <c r="I62" s="194">
        <f t="shared" ref="I62:I64" si="4">G62*H62</f>
        <v>0</v>
      </c>
      <c r="J62" s="195"/>
      <c r="K62" s="107"/>
      <c r="L62" s="110">
        <f t="shared" ref="L62:L64" si="5">H62*K62</f>
        <v>0</v>
      </c>
    </row>
    <row r="63" spans="2:12" ht="18">
      <c r="B63" s="106"/>
      <c r="C63" s="191"/>
      <c r="D63" s="192"/>
      <c r="E63" s="193"/>
      <c r="F63" s="107"/>
      <c r="G63" s="108"/>
      <c r="H63" s="109"/>
      <c r="I63" s="194">
        <f t="shared" si="4"/>
        <v>0</v>
      </c>
      <c r="J63" s="195"/>
      <c r="K63" s="107"/>
      <c r="L63" s="110">
        <f t="shared" si="5"/>
        <v>0</v>
      </c>
    </row>
    <row r="64" spans="2:12" ht="18">
      <c r="B64" s="106"/>
      <c r="C64" s="191"/>
      <c r="D64" s="192"/>
      <c r="E64" s="193"/>
      <c r="F64" s="107"/>
      <c r="G64" s="108"/>
      <c r="H64" s="109"/>
      <c r="I64" s="194">
        <f t="shared" si="4"/>
        <v>0</v>
      </c>
      <c r="J64" s="195"/>
      <c r="K64" s="107"/>
      <c r="L64" s="110">
        <f t="shared" si="5"/>
        <v>0</v>
      </c>
    </row>
    <row r="65" spans="2:12" ht="18">
      <c r="B65" s="73"/>
      <c r="C65" s="73"/>
      <c r="D65" s="24"/>
      <c r="E65" s="24"/>
      <c r="F65" s="73"/>
      <c r="G65" s="24"/>
      <c r="H65" s="75" t="s">
        <v>175</v>
      </c>
      <c r="I65" s="196">
        <f>SUM(I61:J64)</f>
        <v>0</v>
      </c>
      <c r="J65" s="197"/>
      <c r="K65" s="111"/>
      <c r="L65" s="111">
        <f>SUM(L61:L64)</f>
        <v>0</v>
      </c>
    </row>
    <row r="66" spans="2:12" ht="18">
      <c r="B66" s="73"/>
      <c r="C66" s="73"/>
      <c r="D66" s="99"/>
      <c r="E66" s="99"/>
      <c r="F66" s="73"/>
      <c r="G66" s="73"/>
      <c r="H66" s="73"/>
      <c r="I66" s="73"/>
      <c r="J66" s="73"/>
      <c r="K66" s="73"/>
      <c r="L66" s="79"/>
    </row>
    <row r="67" spans="2:12" s="40" customFormat="1"/>
    <row r="68" spans="2:12" s="40" customFormat="1"/>
    <row r="69" spans="2:12" ht="23.25">
      <c r="B69" s="73"/>
      <c r="C69" s="73"/>
      <c r="D69" s="24"/>
      <c r="E69" s="24"/>
      <c r="F69" s="112"/>
      <c r="G69" s="198" t="s">
        <v>22</v>
      </c>
      <c r="H69" s="199"/>
      <c r="I69" s="199"/>
      <c r="J69" s="200"/>
      <c r="K69" s="113">
        <f>SUM(J58+I65)</f>
        <v>0</v>
      </c>
      <c r="L69" s="122">
        <f>SUM(L58+L65)</f>
        <v>0</v>
      </c>
    </row>
    <row r="70" spans="2:12" ht="18">
      <c r="B70" s="73"/>
      <c r="C70" s="73"/>
      <c r="D70" s="24"/>
      <c r="E70" s="24"/>
      <c r="F70" s="112"/>
      <c r="G70" s="99"/>
      <c r="H70" s="99"/>
      <c r="I70" s="99"/>
      <c r="J70" s="67"/>
      <c r="K70" s="64"/>
      <c r="L70" s="24"/>
    </row>
  </sheetData>
  <sheetProtection algorithmName="SHA-512" hashValue="nHhs9g2OOaZxyRQ+IZnnF9x6aC5PHARTP3DIeGQuZPnXq7KF+7BHxC26MLDWEjuJSmJJC+JqrKkfyUYeboyZiQ==" saltValue="0cL3iVdfZGIRo+JRe/GCAg==" spinCount="100000" sheet="1" objects="1" scenarios="1" insertRows="0" selectLockedCells="1"/>
  <mergeCells count="133">
    <mergeCell ref="C64:E64"/>
    <mergeCell ref="I64:J64"/>
    <mergeCell ref="I65:J65"/>
    <mergeCell ref="G69:J69"/>
    <mergeCell ref="H12:I12"/>
    <mergeCell ref="H13:I13"/>
    <mergeCell ref="C61:E61"/>
    <mergeCell ref="I61:J61"/>
    <mergeCell ref="C62:E62"/>
    <mergeCell ref="I62:J62"/>
    <mergeCell ref="C63:E63"/>
    <mergeCell ref="I63:J63"/>
    <mergeCell ref="D57:E57"/>
    <mergeCell ref="F57:G57"/>
    <mergeCell ref="H57:I57"/>
    <mergeCell ref="G58:I58"/>
    <mergeCell ref="C60:E60"/>
    <mergeCell ref="I60:J60"/>
    <mergeCell ref="D55:E55"/>
    <mergeCell ref="F55:G55"/>
    <mergeCell ref="H55:I55"/>
    <mergeCell ref="D56:E56"/>
    <mergeCell ref="F56:G56"/>
    <mergeCell ref="H56:I56"/>
    <mergeCell ref="I50:J50"/>
    <mergeCell ref="B51:L51"/>
    <mergeCell ref="I52:J52"/>
    <mergeCell ref="D54:E54"/>
    <mergeCell ref="F54:G54"/>
    <mergeCell ref="H54:I54"/>
    <mergeCell ref="B48:C48"/>
    <mergeCell ref="D48:E48"/>
    <mergeCell ref="I48:J48"/>
    <mergeCell ref="B49:C49"/>
    <mergeCell ref="D49:E49"/>
    <mergeCell ref="I49:J49"/>
    <mergeCell ref="B46:C46"/>
    <mergeCell ref="D46:E46"/>
    <mergeCell ref="I46:J46"/>
    <mergeCell ref="B47:C47"/>
    <mergeCell ref="D47:E47"/>
    <mergeCell ref="I47:J47"/>
    <mergeCell ref="B44:C44"/>
    <mergeCell ref="D44:E44"/>
    <mergeCell ref="I44:J44"/>
    <mergeCell ref="B45:C45"/>
    <mergeCell ref="D45:E45"/>
    <mergeCell ref="I45:J45"/>
    <mergeCell ref="B42:C42"/>
    <mergeCell ref="D42:E42"/>
    <mergeCell ref="I42:J42"/>
    <mergeCell ref="B43:C43"/>
    <mergeCell ref="D43:E43"/>
    <mergeCell ref="I43:J43"/>
    <mergeCell ref="B40:C40"/>
    <mergeCell ref="D40:E40"/>
    <mergeCell ref="I40:J40"/>
    <mergeCell ref="B41:C41"/>
    <mergeCell ref="D41:E41"/>
    <mergeCell ref="I41:J41"/>
    <mergeCell ref="B38:C38"/>
    <mergeCell ref="D38:E38"/>
    <mergeCell ref="I38:J38"/>
    <mergeCell ref="B39:C39"/>
    <mergeCell ref="D39:E39"/>
    <mergeCell ref="I39:J39"/>
    <mergeCell ref="B36:C36"/>
    <mergeCell ref="D36:E36"/>
    <mergeCell ref="I36:J36"/>
    <mergeCell ref="B37:C37"/>
    <mergeCell ref="D37:E37"/>
    <mergeCell ref="I37:J37"/>
    <mergeCell ref="B32:C32"/>
    <mergeCell ref="D32:E32"/>
    <mergeCell ref="I32:J32"/>
    <mergeCell ref="I33:J33"/>
    <mergeCell ref="D34:G34"/>
    <mergeCell ref="B35:C35"/>
    <mergeCell ref="D35:E35"/>
    <mergeCell ref="I35:J35"/>
    <mergeCell ref="B30:C30"/>
    <mergeCell ref="D30:E30"/>
    <mergeCell ref="I30:J30"/>
    <mergeCell ref="B31:C31"/>
    <mergeCell ref="D31:E31"/>
    <mergeCell ref="I31:J31"/>
    <mergeCell ref="B28:C28"/>
    <mergeCell ref="D28:E28"/>
    <mergeCell ref="I28:J28"/>
    <mergeCell ref="B29:C29"/>
    <mergeCell ref="D29:E29"/>
    <mergeCell ref="I29:J29"/>
    <mergeCell ref="D25:E25"/>
    <mergeCell ref="K25:L25"/>
    <mergeCell ref="B26:C26"/>
    <mergeCell ref="D26:E26"/>
    <mergeCell ref="I26:J26"/>
    <mergeCell ref="B27:C27"/>
    <mergeCell ref="D27:E27"/>
    <mergeCell ref="I27:J27"/>
    <mergeCell ref="K21:L21"/>
    <mergeCell ref="B22:C23"/>
    <mergeCell ref="D22:E23"/>
    <mergeCell ref="F22:F23"/>
    <mergeCell ref="I22:J22"/>
    <mergeCell ref="I23:J23"/>
    <mergeCell ref="B19:C19"/>
    <mergeCell ref="D19:E19"/>
    <mergeCell ref="F19:J19"/>
    <mergeCell ref="B20:C20"/>
    <mergeCell ref="D20:E20"/>
    <mergeCell ref="F20:J20"/>
    <mergeCell ref="B17:C17"/>
    <mergeCell ref="D17:E17"/>
    <mergeCell ref="F17:J17"/>
    <mergeCell ref="B18:C18"/>
    <mergeCell ref="D18:E18"/>
    <mergeCell ref="F18:J18"/>
    <mergeCell ref="C15:L15"/>
    <mergeCell ref="C16:E16"/>
    <mergeCell ref="F16:G16"/>
    <mergeCell ref="H16:K16"/>
    <mergeCell ref="C8:D8"/>
    <mergeCell ref="C10:L11"/>
    <mergeCell ref="C12:D12"/>
    <mergeCell ref="J12:L12"/>
    <mergeCell ref="C13:D13"/>
    <mergeCell ref="J13:L13"/>
    <mergeCell ref="B1:L1"/>
    <mergeCell ref="B2:L2"/>
    <mergeCell ref="H5:J5"/>
    <mergeCell ref="B6:L6"/>
    <mergeCell ref="C7:D7"/>
  </mergeCells>
  <conditionalFormatting sqref="G65">
    <cfRule type="cellIs" dxfId="0" priority="1" stopIfTrue="1" operator="lessThan">
      <formula>1</formula>
    </cfRule>
  </conditionalFormatting>
  <printOptions horizontalCentered="1"/>
  <pageMargins left="0.45" right="0.45" top="0.5" bottom="0.5" header="0.3" footer="0.3"/>
  <pageSetup scale="36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8</xdr:col>
                    <xdr:colOff>190500</xdr:colOff>
                    <xdr:row>6</xdr:row>
                    <xdr:rowOff>133350</xdr:rowOff>
                  </from>
                  <to>
                    <xdr:col>8</xdr:col>
                    <xdr:colOff>685800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9</xdr:col>
                    <xdr:colOff>466725</xdr:colOff>
                    <xdr:row>6</xdr:row>
                    <xdr:rowOff>228600</xdr:rowOff>
                  </from>
                  <to>
                    <xdr:col>10</xdr:col>
                    <xdr:colOff>28575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10</xdr:col>
                    <xdr:colOff>752475</xdr:colOff>
                    <xdr:row>6</xdr:row>
                    <xdr:rowOff>228600</xdr:rowOff>
                  </from>
                  <to>
                    <xdr:col>10</xdr:col>
                    <xdr:colOff>1476375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EFADB51-8556-4AC9-A4EE-BC6752173E50}">
          <x14:formula1>
            <xm:f>'Contract Data'!$I$8:$I$12</xm:f>
          </x14:formula1>
          <xm:sqref>J12:L12</xm:sqref>
        </x14:dataValidation>
        <x14:dataValidation type="list" allowBlank="1" showInputMessage="1" showErrorMessage="1" xr:uid="{BAA62CB6-E176-4220-A115-CF88EA0F5609}">
          <x14:formula1>
            <xm:f>'Contract Data'!$G$15:$G$40</xm:f>
          </x14:formula1>
          <xm:sqref>J13:L13</xm:sqref>
        </x14:dataValidation>
        <x14:dataValidation type="list" allowBlank="1" showInputMessage="1" showErrorMessage="1" xr:uid="{F93BC4D0-C7ED-4F0D-BCCA-2F3DBFF65C71}">
          <x14:formula1>
            <xm:f>'Contract Data'!$M$15:$M$30</xm:f>
          </x14:formula1>
          <xm:sqref>C13:D13</xm:sqref>
        </x14:dataValidation>
        <x14:dataValidation type="list" allowBlank="1" showInputMessage="1" showErrorMessage="1" xr:uid="{A9A4FEA7-7272-4B7A-BCB2-D1F90BF5FECE}">
          <x14:formula1>
            <xm:f>'Contract Data'!$A$4:$A$18</xm:f>
          </x14:formula1>
          <xm:sqref>D26:E32</xm:sqref>
        </x14:dataValidation>
        <x14:dataValidation type="list" allowBlank="1" showInputMessage="1" showErrorMessage="1" xr:uid="{7768BEEF-4EBE-41C1-A421-E8C16576B23F}">
          <x14:formula1>
            <xm:f>'Contract Data'!$A$22:$A$54</xm:f>
          </x14:formula1>
          <xm:sqref>D35:E49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4:G5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2" max="2" width="9.85546875" bestFit="1" customWidth="1"/>
    <col min="3" max="3" width="9.28515625" bestFit="1" customWidth="1"/>
    <col min="4" max="4" width="9.5703125" bestFit="1" customWidth="1"/>
    <col min="7" max="7" width="11.5703125" bestFit="1" customWidth="1"/>
  </cols>
  <sheetData>
    <row r="4" spans="2:7">
      <c r="B4" t="s">
        <v>106</v>
      </c>
      <c r="C4" t="s">
        <v>107</v>
      </c>
      <c r="D4" t="s">
        <v>108</v>
      </c>
      <c r="E4" t="s">
        <v>104</v>
      </c>
      <c r="F4" t="s">
        <v>105</v>
      </c>
      <c r="G4" t="s">
        <v>109</v>
      </c>
    </row>
    <row r="5" spans="2:7">
      <c r="B5" s="8"/>
      <c r="C5" s="8"/>
      <c r="D5" s="8"/>
      <c r="E5" s="8">
        <f>B5*C5</f>
        <v>0</v>
      </c>
      <c r="F5" s="8">
        <f>B5*C5/9</f>
        <v>0</v>
      </c>
      <c r="G5" s="8">
        <f>B5*C5*D5/12</f>
        <v>0</v>
      </c>
    </row>
    <row r="6" spans="2:7">
      <c r="B6" s="8"/>
      <c r="C6" s="8"/>
      <c r="D6" s="8"/>
      <c r="E6" s="8">
        <f t="shared" ref="E6:E54" si="0">B6*C6</f>
        <v>0</v>
      </c>
      <c r="F6" s="8">
        <f t="shared" ref="F6:F54" si="1">B6*C6/9</f>
        <v>0</v>
      </c>
      <c r="G6" s="8">
        <f t="shared" ref="G6:G54" si="2">B6*C6*D6/12</f>
        <v>0</v>
      </c>
    </row>
    <row r="7" spans="2:7">
      <c r="B7" s="8"/>
      <c r="C7" s="8"/>
      <c r="D7" s="8"/>
      <c r="E7" s="8">
        <f t="shared" si="0"/>
        <v>0</v>
      </c>
      <c r="F7" s="8">
        <f t="shared" si="1"/>
        <v>0</v>
      </c>
      <c r="G7" s="8">
        <f t="shared" si="2"/>
        <v>0</v>
      </c>
    </row>
    <row r="8" spans="2:7">
      <c r="B8" s="8"/>
      <c r="C8" s="8"/>
      <c r="D8" s="8"/>
      <c r="E8" s="8">
        <f t="shared" si="0"/>
        <v>0</v>
      </c>
      <c r="F8" s="8">
        <f t="shared" si="1"/>
        <v>0</v>
      </c>
      <c r="G8" s="8">
        <f t="shared" si="2"/>
        <v>0</v>
      </c>
    </row>
    <row r="9" spans="2:7">
      <c r="B9" s="8"/>
      <c r="C9" s="8"/>
      <c r="D9" s="8"/>
      <c r="E9" s="8">
        <f t="shared" si="0"/>
        <v>0</v>
      </c>
      <c r="F9" s="8">
        <f t="shared" si="1"/>
        <v>0</v>
      </c>
      <c r="G9" s="8">
        <f t="shared" si="2"/>
        <v>0</v>
      </c>
    </row>
    <row r="10" spans="2:7">
      <c r="B10" s="8"/>
      <c r="C10" s="8"/>
      <c r="D10" s="8"/>
      <c r="E10" s="8">
        <f t="shared" si="0"/>
        <v>0</v>
      </c>
      <c r="F10" s="8">
        <f t="shared" si="1"/>
        <v>0</v>
      </c>
      <c r="G10" s="8">
        <f t="shared" si="2"/>
        <v>0</v>
      </c>
    </row>
    <row r="11" spans="2:7">
      <c r="B11" s="8"/>
      <c r="C11" s="8"/>
      <c r="D11" s="8"/>
      <c r="E11" s="8">
        <f t="shared" si="0"/>
        <v>0</v>
      </c>
      <c r="F11" s="8">
        <f t="shared" si="1"/>
        <v>0</v>
      </c>
      <c r="G11" s="8">
        <f t="shared" si="2"/>
        <v>0</v>
      </c>
    </row>
    <row r="12" spans="2:7">
      <c r="B12" s="8"/>
      <c r="C12" s="8"/>
      <c r="D12" s="8"/>
      <c r="E12" s="8">
        <f t="shared" si="0"/>
        <v>0</v>
      </c>
      <c r="F12" s="8">
        <f t="shared" si="1"/>
        <v>0</v>
      </c>
      <c r="G12" s="8">
        <f t="shared" si="2"/>
        <v>0</v>
      </c>
    </row>
    <row r="13" spans="2:7">
      <c r="B13" s="8"/>
      <c r="C13" s="8"/>
      <c r="D13" s="8"/>
      <c r="E13" s="8">
        <f t="shared" si="0"/>
        <v>0</v>
      </c>
      <c r="F13" s="8">
        <f t="shared" si="1"/>
        <v>0</v>
      </c>
      <c r="G13" s="8">
        <f t="shared" si="2"/>
        <v>0</v>
      </c>
    </row>
    <row r="14" spans="2:7">
      <c r="B14" s="8"/>
      <c r="C14" s="8"/>
      <c r="D14" s="8"/>
      <c r="E14" s="8">
        <f t="shared" si="0"/>
        <v>0</v>
      </c>
      <c r="F14" s="8">
        <f t="shared" si="1"/>
        <v>0</v>
      </c>
      <c r="G14" s="8">
        <f t="shared" si="2"/>
        <v>0</v>
      </c>
    </row>
    <row r="15" spans="2:7">
      <c r="B15" s="8"/>
      <c r="C15" s="8"/>
      <c r="D15" s="8"/>
      <c r="E15" s="8">
        <f t="shared" si="0"/>
        <v>0</v>
      </c>
      <c r="F15" s="8">
        <f t="shared" si="1"/>
        <v>0</v>
      </c>
      <c r="G15" s="8">
        <f t="shared" si="2"/>
        <v>0</v>
      </c>
    </row>
    <row r="16" spans="2:7">
      <c r="B16" s="8"/>
      <c r="C16" s="8"/>
      <c r="D16" s="8"/>
      <c r="E16" s="8">
        <f t="shared" si="0"/>
        <v>0</v>
      </c>
      <c r="F16" s="8">
        <f t="shared" si="1"/>
        <v>0</v>
      </c>
      <c r="G16" s="8">
        <f t="shared" si="2"/>
        <v>0</v>
      </c>
    </row>
    <row r="17" spans="2:7">
      <c r="B17" s="8"/>
      <c r="C17" s="8"/>
      <c r="D17" s="8"/>
      <c r="E17" s="8">
        <f t="shared" si="0"/>
        <v>0</v>
      </c>
      <c r="F17" s="8">
        <f t="shared" si="1"/>
        <v>0</v>
      </c>
      <c r="G17" s="8">
        <f t="shared" si="2"/>
        <v>0</v>
      </c>
    </row>
    <row r="18" spans="2:7">
      <c r="B18" s="8"/>
      <c r="C18" s="8"/>
      <c r="D18" s="8"/>
      <c r="E18" s="8">
        <f t="shared" si="0"/>
        <v>0</v>
      </c>
      <c r="F18" s="8">
        <f t="shared" si="1"/>
        <v>0</v>
      </c>
      <c r="G18" s="8">
        <f t="shared" si="2"/>
        <v>0</v>
      </c>
    </row>
    <row r="19" spans="2:7">
      <c r="B19" s="8"/>
      <c r="C19" s="8"/>
      <c r="D19" s="8"/>
      <c r="E19" s="8">
        <f t="shared" si="0"/>
        <v>0</v>
      </c>
      <c r="F19" s="8">
        <f t="shared" si="1"/>
        <v>0</v>
      </c>
      <c r="G19" s="8">
        <f t="shared" si="2"/>
        <v>0</v>
      </c>
    </row>
    <row r="20" spans="2:7">
      <c r="B20" s="8"/>
      <c r="C20" s="8"/>
      <c r="D20" s="8"/>
      <c r="E20" s="8">
        <f t="shared" si="0"/>
        <v>0</v>
      </c>
      <c r="F20" s="8">
        <f t="shared" si="1"/>
        <v>0</v>
      </c>
      <c r="G20" s="8">
        <f t="shared" si="2"/>
        <v>0</v>
      </c>
    </row>
    <row r="21" spans="2:7">
      <c r="B21" s="8"/>
      <c r="C21" s="8"/>
      <c r="D21" s="8"/>
      <c r="E21" s="8">
        <f t="shared" si="0"/>
        <v>0</v>
      </c>
      <c r="F21" s="8">
        <f t="shared" si="1"/>
        <v>0</v>
      </c>
      <c r="G21" s="8">
        <f t="shared" si="2"/>
        <v>0</v>
      </c>
    </row>
    <row r="22" spans="2:7">
      <c r="B22" s="8"/>
      <c r="C22" s="8"/>
      <c r="D22" s="8"/>
      <c r="E22" s="8">
        <f t="shared" si="0"/>
        <v>0</v>
      </c>
      <c r="F22" s="8">
        <f t="shared" si="1"/>
        <v>0</v>
      </c>
      <c r="G22" s="8">
        <f t="shared" si="2"/>
        <v>0</v>
      </c>
    </row>
    <row r="23" spans="2:7">
      <c r="B23" s="8"/>
      <c r="C23" s="8"/>
      <c r="D23" s="8"/>
      <c r="E23" s="8">
        <f t="shared" si="0"/>
        <v>0</v>
      </c>
      <c r="F23" s="8">
        <f t="shared" si="1"/>
        <v>0</v>
      </c>
      <c r="G23" s="8">
        <f t="shared" si="2"/>
        <v>0</v>
      </c>
    </row>
    <row r="24" spans="2:7">
      <c r="B24" s="8"/>
      <c r="C24" s="8"/>
      <c r="D24" s="8"/>
      <c r="E24" s="8">
        <f t="shared" si="0"/>
        <v>0</v>
      </c>
      <c r="F24" s="8">
        <f t="shared" si="1"/>
        <v>0</v>
      </c>
      <c r="G24" s="8">
        <f t="shared" si="2"/>
        <v>0</v>
      </c>
    </row>
    <row r="25" spans="2:7">
      <c r="B25" s="8"/>
      <c r="C25" s="8"/>
      <c r="D25" s="8"/>
      <c r="E25" s="8">
        <f t="shared" si="0"/>
        <v>0</v>
      </c>
      <c r="F25" s="8">
        <f t="shared" si="1"/>
        <v>0</v>
      </c>
      <c r="G25" s="8">
        <f t="shared" si="2"/>
        <v>0</v>
      </c>
    </row>
    <row r="26" spans="2:7">
      <c r="B26" s="8"/>
      <c r="C26" s="8"/>
      <c r="D26" s="8"/>
      <c r="E26" s="8">
        <f t="shared" si="0"/>
        <v>0</v>
      </c>
      <c r="F26" s="8">
        <f t="shared" si="1"/>
        <v>0</v>
      </c>
      <c r="G26" s="8">
        <f t="shared" si="2"/>
        <v>0</v>
      </c>
    </row>
    <row r="27" spans="2:7">
      <c r="B27" s="8"/>
      <c r="C27" s="8"/>
      <c r="D27" s="8"/>
      <c r="E27" s="8">
        <f t="shared" si="0"/>
        <v>0</v>
      </c>
      <c r="F27" s="8">
        <f t="shared" si="1"/>
        <v>0</v>
      </c>
      <c r="G27" s="8">
        <f t="shared" si="2"/>
        <v>0</v>
      </c>
    </row>
    <row r="28" spans="2:7">
      <c r="B28" s="8"/>
      <c r="C28" s="8"/>
      <c r="D28" s="8"/>
      <c r="E28" s="8">
        <f t="shared" si="0"/>
        <v>0</v>
      </c>
      <c r="F28" s="8">
        <f t="shared" si="1"/>
        <v>0</v>
      </c>
      <c r="G28" s="8">
        <f t="shared" si="2"/>
        <v>0</v>
      </c>
    </row>
    <row r="29" spans="2:7">
      <c r="B29" s="8"/>
      <c r="C29" s="8"/>
      <c r="D29" s="8"/>
      <c r="E29" s="8">
        <f t="shared" si="0"/>
        <v>0</v>
      </c>
      <c r="F29" s="8">
        <f t="shared" si="1"/>
        <v>0</v>
      </c>
      <c r="G29" s="8">
        <f t="shared" si="2"/>
        <v>0</v>
      </c>
    </row>
    <row r="30" spans="2:7">
      <c r="B30" s="8"/>
      <c r="C30" s="8"/>
      <c r="D30" s="8"/>
      <c r="E30" s="8">
        <f t="shared" si="0"/>
        <v>0</v>
      </c>
      <c r="F30" s="8">
        <f t="shared" si="1"/>
        <v>0</v>
      </c>
      <c r="G30" s="8">
        <f t="shared" si="2"/>
        <v>0</v>
      </c>
    </row>
    <row r="31" spans="2:7">
      <c r="B31" s="8"/>
      <c r="C31" s="8"/>
      <c r="D31" s="8"/>
      <c r="E31" s="8">
        <f t="shared" si="0"/>
        <v>0</v>
      </c>
      <c r="F31" s="8">
        <f t="shared" si="1"/>
        <v>0</v>
      </c>
      <c r="G31" s="8">
        <f t="shared" si="2"/>
        <v>0</v>
      </c>
    </row>
    <row r="32" spans="2:7">
      <c r="B32" s="8"/>
      <c r="C32" s="8"/>
      <c r="D32" s="8"/>
      <c r="E32" s="8">
        <f t="shared" si="0"/>
        <v>0</v>
      </c>
      <c r="F32" s="8">
        <f t="shared" si="1"/>
        <v>0</v>
      </c>
      <c r="G32" s="8">
        <f t="shared" si="2"/>
        <v>0</v>
      </c>
    </row>
    <row r="33" spans="2:7">
      <c r="B33" s="8"/>
      <c r="C33" s="8"/>
      <c r="D33" s="8"/>
      <c r="E33" s="8">
        <f t="shared" si="0"/>
        <v>0</v>
      </c>
      <c r="F33" s="8">
        <f t="shared" si="1"/>
        <v>0</v>
      </c>
      <c r="G33" s="8">
        <f t="shared" si="2"/>
        <v>0</v>
      </c>
    </row>
    <row r="34" spans="2:7">
      <c r="B34" s="8"/>
      <c r="C34" s="8"/>
      <c r="D34" s="8"/>
      <c r="E34" s="8">
        <f t="shared" si="0"/>
        <v>0</v>
      </c>
      <c r="F34" s="8">
        <f t="shared" si="1"/>
        <v>0</v>
      </c>
      <c r="G34" s="8">
        <f t="shared" si="2"/>
        <v>0</v>
      </c>
    </row>
    <row r="35" spans="2:7">
      <c r="B35" s="8"/>
      <c r="C35" s="8"/>
      <c r="D35" s="8"/>
      <c r="E35" s="8">
        <f t="shared" si="0"/>
        <v>0</v>
      </c>
      <c r="F35" s="8">
        <f t="shared" si="1"/>
        <v>0</v>
      </c>
      <c r="G35" s="8">
        <f t="shared" si="2"/>
        <v>0</v>
      </c>
    </row>
    <row r="36" spans="2:7">
      <c r="B36" s="8"/>
      <c r="C36" s="8"/>
      <c r="D36" s="8"/>
      <c r="E36" s="8">
        <f t="shared" si="0"/>
        <v>0</v>
      </c>
      <c r="F36" s="8">
        <f t="shared" si="1"/>
        <v>0</v>
      </c>
      <c r="G36" s="8">
        <f t="shared" si="2"/>
        <v>0</v>
      </c>
    </row>
    <row r="37" spans="2:7">
      <c r="B37" s="8"/>
      <c r="C37" s="8"/>
      <c r="D37" s="8"/>
      <c r="E37" s="8">
        <f t="shared" si="0"/>
        <v>0</v>
      </c>
      <c r="F37" s="8">
        <f t="shared" si="1"/>
        <v>0</v>
      </c>
      <c r="G37" s="8">
        <f t="shared" si="2"/>
        <v>0</v>
      </c>
    </row>
    <row r="38" spans="2:7">
      <c r="B38" s="8"/>
      <c r="C38" s="8"/>
      <c r="D38" s="8"/>
      <c r="E38" s="8">
        <f t="shared" si="0"/>
        <v>0</v>
      </c>
      <c r="F38" s="8">
        <f t="shared" si="1"/>
        <v>0</v>
      </c>
      <c r="G38" s="8">
        <f t="shared" si="2"/>
        <v>0</v>
      </c>
    </row>
    <row r="39" spans="2:7">
      <c r="B39" s="8"/>
      <c r="C39" s="8"/>
      <c r="D39" s="8"/>
      <c r="E39" s="8">
        <f t="shared" si="0"/>
        <v>0</v>
      </c>
      <c r="F39" s="8">
        <f t="shared" si="1"/>
        <v>0</v>
      </c>
      <c r="G39" s="8">
        <f t="shared" si="2"/>
        <v>0</v>
      </c>
    </row>
    <row r="40" spans="2:7">
      <c r="B40" s="8"/>
      <c r="C40" s="8"/>
      <c r="D40" s="8"/>
      <c r="E40" s="8">
        <f t="shared" si="0"/>
        <v>0</v>
      </c>
      <c r="F40" s="8">
        <f t="shared" si="1"/>
        <v>0</v>
      </c>
      <c r="G40" s="8">
        <f t="shared" si="2"/>
        <v>0</v>
      </c>
    </row>
    <row r="41" spans="2:7">
      <c r="B41" s="8"/>
      <c r="C41" s="8"/>
      <c r="D41" s="8"/>
      <c r="E41" s="8">
        <f t="shared" si="0"/>
        <v>0</v>
      </c>
      <c r="F41" s="8">
        <f t="shared" si="1"/>
        <v>0</v>
      </c>
      <c r="G41" s="8">
        <f t="shared" si="2"/>
        <v>0</v>
      </c>
    </row>
    <row r="42" spans="2:7">
      <c r="B42" s="8"/>
      <c r="C42" s="8"/>
      <c r="D42" s="8"/>
      <c r="E42" s="8">
        <f t="shared" si="0"/>
        <v>0</v>
      </c>
      <c r="F42" s="8">
        <f t="shared" si="1"/>
        <v>0</v>
      </c>
      <c r="G42" s="8">
        <f t="shared" si="2"/>
        <v>0</v>
      </c>
    </row>
    <row r="43" spans="2:7">
      <c r="B43" s="8"/>
      <c r="C43" s="8"/>
      <c r="D43" s="8"/>
      <c r="E43" s="8">
        <f t="shared" si="0"/>
        <v>0</v>
      </c>
      <c r="F43" s="8">
        <f t="shared" si="1"/>
        <v>0</v>
      </c>
      <c r="G43" s="8">
        <f t="shared" si="2"/>
        <v>0</v>
      </c>
    </row>
    <row r="44" spans="2:7">
      <c r="B44" s="8"/>
      <c r="C44" s="8"/>
      <c r="D44" s="8"/>
      <c r="E44" s="8">
        <f t="shared" si="0"/>
        <v>0</v>
      </c>
      <c r="F44" s="8">
        <f t="shared" si="1"/>
        <v>0</v>
      </c>
      <c r="G44" s="8">
        <f t="shared" si="2"/>
        <v>0</v>
      </c>
    </row>
    <row r="45" spans="2:7">
      <c r="B45" s="8"/>
      <c r="C45" s="8"/>
      <c r="D45" s="8"/>
      <c r="E45" s="8">
        <f t="shared" si="0"/>
        <v>0</v>
      </c>
      <c r="F45" s="8">
        <f t="shared" si="1"/>
        <v>0</v>
      </c>
      <c r="G45" s="8">
        <f t="shared" si="2"/>
        <v>0</v>
      </c>
    </row>
    <row r="46" spans="2:7">
      <c r="B46" s="8"/>
      <c r="C46" s="8"/>
      <c r="D46" s="8"/>
      <c r="E46" s="8">
        <f t="shared" si="0"/>
        <v>0</v>
      </c>
      <c r="F46" s="8">
        <f t="shared" si="1"/>
        <v>0</v>
      </c>
      <c r="G46" s="8">
        <f t="shared" si="2"/>
        <v>0</v>
      </c>
    </row>
    <row r="47" spans="2:7">
      <c r="B47" s="8"/>
      <c r="C47" s="8"/>
      <c r="D47" s="8"/>
      <c r="E47" s="8">
        <f t="shared" si="0"/>
        <v>0</v>
      </c>
      <c r="F47" s="8">
        <f t="shared" si="1"/>
        <v>0</v>
      </c>
      <c r="G47" s="8">
        <f t="shared" si="2"/>
        <v>0</v>
      </c>
    </row>
    <row r="48" spans="2:7">
      <c r="B48" s="8"/>
      <c r="C48" s="8"/>
      <c r="D48" s="8"/>
      <c r="E48" s="8">
        <f t="shared" si="0"/>
        <v>0</v>
      </c>
      <c r="F48" s="8">
        <f t="shared" si="1"/>
        <v>0</v>
      </c>
      <c r="G48" s="8">
        <f t="shared" si="2"/>
        <v>0</v>
      </c>
    </row>
    <row r="49" spans="2:7">
      <c r="B49" s="8"/>
      <c r="C49" s="8"/>
      <c r="D49" s="8"/>
      <c r="E49" s="8">
        <f t="shared" si="0"/>
        <v>0</v>
      </c>
      <c r="F49" s="8">
        <f t="shared" si="1"/>
        <v>0</v>
      </c>
      <c r="G49" s="8">
        <f t="shared" si="2"/>
        <v>0</v>
      </c>
    </row>
    <row r="50" spans="2:7">
      <c r="B50" s="8"/>
      <c r="C50" s="8"/>
      <c r="D50" s="8"/>
      <c r="E50" s="8">
        <f t="shared" si="0"/>
        <v>0</v>
      </c>
      <c r="F50" s="8">
        <f t="shared" si="1"/>
        <v>0</v>
      </c>
      <c r="G50" s="8">
        <f t="shared" si="2"/>
        <v>0</v>
      </c>
    </row>
    <row r="51" spans="2:7">
      <c r="B51" s="8"/>
      <c r="C51" s="8"/>
      <c r="D51" s="8"/>
      <c r="E51" s="8">
        <f t="shared" si="0"/>
        <v>0</v>
      </c>
      <c r="F51" s="8">
        <f t="shared" si="1"/>
        <v>0</v>
      </c>
      <c r="G51" s="8">
        <f t="shared" si="2"/>
        <v>0</v>
      </c>
    </row>
    <row r="52" spans="2:7">
      <c r="B52" s="8"/>
      <c r="C52" s="8"/>
      <c r="D52" s="8"/>
      <c r="E52" s="8">
        <f t="shared" si="0"/>
        <v>0</v>
      </c>
      <c r="F52" s="8">
        <f t="shared" si="1"/>
        <v>0</v>
      </c>
      <c r="G52" s="8">
        <f t="shared" si="2"/>
        <v>0</v>
      </c>
    </row>
    <row r="53" spans="2:7">
      <c r="B53" s="8"/>
      <c r="C53" s="8"/>
      <c r="D53" s="8"/>
      <c r="E53" s="8">
        <f t="shared" si="0"/>
        <v>0</v>
      </c>
      <c r="F53" s="8">
        <f t="shared" si="1"/>
        <v>0</v>
      </c>
      <c r="G53" s="8">
        <f t="shared" si="2"/>
        <v>0</v>
      </c>
    </row>
    <row r="54" spans="2:7">
      <c r="B54" s="9"/>
      <c r="C54" s="9"/>
      <c r="D54" s="9"/>
      <c r="E54" s="9">
        <f t="shared" si="0"/>
        <v>0</v>
      </c>
      <c r="F54" s="9">
        <f t="shared" si="1"/>
        <v>0</v>
      </c>
      <c r="G54" s="9">
        <f t="shared" si="2"/>
        <v>0</v>
      </c>
    </row>
    <row r="55" spans="2:7">
      <c r="E55" s="10">
        <f>SUM(E5:E54)</f>
        <v>0</v>
      </c>
      <c r="F55" s="10">
        <f>SUM(F5:F54)</f>
        <v>0</v>
      </c>
      <c r="G55" s="8">
        <f>SUM(G5:G54)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G40"/>
  <sheetViews>
    <sheetView workbookViewId="0">
      <selection activeCell="F12" sqref="F12"/>
    </sheetView>
  </sheetViews>
  <sheetFormatPr defaultRowHeight="15"/>
  <cols>
    <col min="2" max="2" width="9.7109375" bestFit="1" customWidth="1"/>
    <col min="3" max="3" width="12.42578125" customWidth="1"/>
    <col min="5" max="5" width="18.85546875" bestFit="1" customWidth="1"/>
    <col min="6" max="6" width="41" customWidth="1"/>
  </cols>
  <sheetData>
    <row r="1" spans="2:6" ht="15.75" thickBot="1"/>
    <row r="2" spans="2:6" ht="15.75" thickBot="1">
      <c r="B2" t="s">
        <v>35</v>
      </c>
      <c r="C2" s="3"/>
      <c r="E2" t="s">
        <v>38</v>
      </c>
      <c r="F2" s="3"/>
    </row>
    <row r="3" spans="2:6" ht="15.75" thickBot="1"/>
    <row r="4" spans="2:6" ht="15.75" thickBot="1">
      <c r="B4" s="6" t="b">
        <v>0</v>
      </c>
      <c r="C4" s="6" t="b">
        <v>0</v>
      </c>
      <c r="D4" s="6" t="b">
        <v>0</v>
      </c>
      <c r="E4" t="s">
        <v>42</v>
      </c>
      <c r="F4" s="3"/>
    </row>
    <row r="5" spans="2:6" ht="15.75" thickBot="1"/>
    <row r="6" spans="2:6" ht="15.75" thickBot="1">
      <c r="B6" t="s">
        <v>36</v>
      </c>
      <c r="C6" s="3"/>
      <c r="E6" t="s">
        <v>43</v>
      </c>
      <c r="F6" s="3"/>
    </row>
    <row r="7" spans="2:6" ht="15.75" thickBot="1"/>
    <row r="8" spans="2:6" ht="15.75" thickBot="1">
      <c r="B8" t="s">
        <v>37</v>
      </c>
      <c r="C8" s="3"/>
      <c r="E8" t="s">
        <v>44</v>
      </c>
      <c r="F8" s="3"/>
    </row>
    <row r="9" spans="2:6" ht="15.75" thickBot="1"/>
    <row r="10" spans="2:6" ht="15.75" thickBot="1">
      <c r="B10" t="s">
        <v>39</v>
      </c>
      <c r="C10" s="3"/>
      <c r="E10" t="s">
        <v>45</v>
      </c>
      <c r="F10" s="3"/>
    </row>
    <row r="11" spans="2:6" ht="15.75" thickBot="1"/>
    <row r="12" spans="2:6" ht="15.75" thickBot="1">
      <c r="B12" t="s">
        <v>40</v>
      </c>
      <c r="C12" s="3"/>
      <c r="E12" t="s">
        <v>47</v>
      </c>
      <c r="F12" s="3"/>
    </row>
    <row r="13" spans="2:6" ht="15.75" thickBot="1"/>
    <row r="14" spans="2:6" ht="15.75" thickBot="1">
      <c r="B14" t="s">
        <v>41</v>
      </c>
      <c r="C14" s="3"/>
      <c r="E14" t="s">
        <v>48</v>
      </c>
      <c r="F14" s="3"/>
    </row>
    <row r="15" spans="2:6" ht="15.75" thickBot="1"/>
    <row r="16" spans="2:6" ht="15.75" thickBot="1">
      <c r="B16" t="s">
        <v>46</v>
      </c>
      <c r="C16" s="3"/>
    </row>
    <row r="19" spans="2:7" ht="15.75" thickBot="1"/>
    <row r="20" spans="2:7" ht="15.75" thickBot="1">
      <c r="B20" t="s">
        <v>49</v>
      </c>
      <c r="D20" s="3"/>
      <c r="F20" t="s">
        <v>59</v>
      </c>
      <c r="G20" s="3"/>
    </row>
    <row r="21" spans="2:7" ht="15.75" thickBot="1"/>
    <row r="22" spans="2:7" ht="15.75" thickBot="1">
      <c r="B22" t="s">
        <v>61</v>
      </c>
      <c r="D22" s="3"/>
      <c r="F22" t="s">
        <v>60</v>
      </c>
      <c r="G22" s="3"/>
    </row>
    <row r="23" spans="2:7" ht="15.75" thickBot="1"/>
    <row r="24" spans="2:7" ht="15.75" thickBot="1">
      <c r="B24" t="s">
        <v>50</v>
      </c>
      <c r="D24" s="3"/>
      <c r="F24" t="s">
        <v>62</v>
      </c>
    </row>
    <row r="25" spans="2:7" ht="15.75" thickBot="1"/>
    <row r="26" spans="2:7" ht="15.75" thickBot="1">
      <c r="B26" t="s">
        <v>51</v>
      </c>
      <c r="D26" s="3"/>
      <c r="F26" t="s">
        <v>63</v>
      </c>
      <c r="G26" s="3"/>
    </row>
    <row r="27" spans="2:7" ht="15.75" thickBot="1"/>
    <row r="28" spans="2:7" ht="15.75" thickBot="1">
      <c r="B28" t="s">
        <v>52</v>
      </c>
      <c r="D28" s="3"/>
      <c r="F28" t="s">
        <v>64</v>
      </c>
      <c r="G28" s="3"/>
    </row>
    <row r="29" spans="2:7" ht="15.75" thickBot="1"/>
    <row r="30" spans="2:7" ht="15.75" thickBot="1">
      <c r="B30" t="s">
        <v>53</v>
      </c>
      <c r="D30" s="3"/>
    </row>
    <row r="31" spans="2:7" ht="15.75" thickBot="1"/>
    <row r="32" spans="2:7" ht="15.75" thickBot="1">
      <c r="B32" t="s">
        <v>54</v>
      </c>
      <c r="D32" s="3"/>
    </row>
    <row r="33" spans="2:4" ht="15.75" thickBot="1"/>
    <row r="34" spans="2:4" ht="15.75" thickBot="1">
      <c r="B34" t="s">
        <v>55</v>
      </c>
      <c r="D34" s="3"/>
    </row>
    <row r="35" spans="2:4" ht="15.75" thickBot="1"/>
    <row r="36" spans="2:4" ht="15.75" thickBot="1">
      <c r="B36" t="s">
        <v>56</v>
      </c>
      <c r="D36" s="3"/>
    </row>
    <row r="37" spans="2:4" ht="15.75" thickBot="1"/>
    <row r="38" spans="2:4" ht="15.75" thickBot="1">
      <c r="B38" t="s">
        <v>57</v>
      </c>
      <c r="D38" s="3"/>
    </row>
    <row r="39" spans="2:4" ht="15.75" thickBot="1"/>
    <row r="40" spans="2:4" ht="15.75" thickBot="1">
      <c r="B40" t="s">
        <v>58</v>
      </c>
      <c r="D40" s="3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180975</xdr:rowOff>
                  </from>
                  <to>
                    <xdr:col>2</xdr:col>
                    <xdr:colOff>133350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2</xdr:row>
                    <xdr:rowOff>180975</xdr:rowOff>
                  </from>
                  <to>
                    <xdr:col>2</xdr:col>
                    <xdr:colOff>590550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2</xdr:row>
                    <xdr:rowOff>180975</xdr:rowOff>
                  </from>
                  <to>
                    <xdr:col>3</xdr:col>
                    <xdr:colOff>561975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'Contract Data'!#REF!</xm:f>
          </x14:formula1>
          <xm:sqref>F2</xm:sqref>
        </x14:dataValidation>
        <x14:dataValidation type="list" allowBlank="1" showInputMessage="1" showErrorMessage="1" xr:uid="{00000000-0002-0000-0400-000002000000}">
          <x14:formula1>
            <xm:f>'Contract Data'!#REF!</xm:f>
          </x14:formula1>
          <xm:sqref>C2 C14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8526a58-095d-4362-abb7-7a21836ac56d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1cda7f23-2e5d-4d05-a902-d84317e23798">CM</Division>
    <Internal_x0020_or_x0020_External xmlns="700eeb62-744f-4e94-a6e9-24060a2be0a0">Internal</Internal_x0020_or_x0020_External>
    <Division_x0020_or_x0020_District_x0020_Template xmlns="700eeb62-744f-4e94-a6e9-24060a2be0a0">Division</Division_x0020_or_x0020_District_x0020_Template>
    <RW_Order xmlns="700eeb62-744f-4e94-a6e9-24060a2be0a0" xsi:nil="true"/>
    <_dlc_DocId xmlns="bd233b5c-ea0a-48dc-983d-08b3a4998154">EPROJECTS-748212775-190</_dlc_DocId>
    <_dlc_DocIdUrl xmlns="bd233b5c-ea0a-48dc-983d-08b3a4998154">
      <Url>http://eprojects/_layouts/15/DocIdRedir.aspx?ID=EPROJECTS-748212775-190</Url>
      <Description>EPROJECTS-748212775-190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17548F08E4F409F70874BF8B72825" ma:contentTypeVersion="12" ma:contentTypeDescription="Create a new document." ma:contentTypeScope="" ma:versionID="426b9d41aeccf797cafae4e6f6ca2768">
  <xsd:schema xmlns:xsd="http://www.w3.org/2001/XMLSchema" xmlns:xs="http://www.w3.org/2001/XMLSchema" xmlns:p="http://schemas.microsoft.com/office/2006/metadata/properties" xmlns:ns2="bd233b5c-ea0a-48dc-983d-08b3a4998154" xmlns:ns3="1cda7f23-2e5d-4d05-a902-d84317e23798" xmlns:ns4="700eeb62-744f-4e94-a6e9-24060a2be0a0" targetNamespace="http://schemas.microsoft.com/office/2006/metadata/properties" ma:root="true" ma:fieldsID="5809a3b1083352feb757ac5f246270bd" ns2:_="" ns3:_="" ns4:_="">
    <xsd:import namespace="bd233b5c-ea0a-48dc-983d-08b3a4998154"/>
    <xsd:import namespace="1cda7f23-2e5d-4d05-a902-d84317e23798"/>
    <xsd:import namespace="700eeb62-744f-4e94-a6e9-24060a2be0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ivision"/>
                <xsd:element ref="ns4:Internal_x0020_or_x0020_External"/>
                <xsd:element ref="ns4:Division_x0020_or_x0020_District_x0020_Template" minOccurs="0"/>
                <xsd:element ref="ns4:RW_Order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33b5c-ea0a-48dc-983d-08b3a499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7f23-2e5d-4d05-a902-d84317e23798" elementFormDefault="qualified">
    <xsd:import namespace="http://schemas.microsoft.com/office/2006/documentManagement/types"/>
    <xsd:import namespace="http://schemas.microsoft.com/office/infopath/2007/PartnerControls"/>
    <xsd:element name="Division" ma:index="9" ma:displayName="Division" ma:format="Dropdown" ma:internalName="Division">
      <xsd:simpleType>
        <xsd:restriction base="dms:Choice">
          <xsd:enumeration value="BR"/>
          <xsd:enumeration value="CM"/>
          <xsd:enumeration value="CR"/>
          <xsd:enumeration value="DE"/>
          <xsd:enumeration value="ECR"/>
          <xsd:enumeration value="FS"/>
          <xsd:enumeration value="RW"/>
          <xsd:enumeration value="TP"/>
          <xsd:enumeration value="T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eeb62-744f-4e94-a6e9-24060a2be0a0" elementFormDefault="qualified">
    <xsd:import namespace="http://schemas.microsoft.com/office/2006/documentManagement/types"/>
    <xsd:import namespace="http://schemas.microsoft.com/office/infopath/2007/PartnerControls"/>
    <xsd:element name="Internal_x0020_or_x0020_External" ma:index="10" ma:displayName="Internal or External" ma:format="Dropdown" ma:internalName="Internal_x0020_or_x0020_External">
      <xsd:simpleType>
        <xsd:restriction base="dms:Choice">
          <xsd:enumeration value="Internal"/>
          <xsd:enumeration value="External"/>
        </xsd:restriction>
      </xsd:simpleType>
    </xsd:element>
    <xsd:element name="Division_x0020_or_x0020_District_x0020_Template" ma:index="11" nillable="true" ma:displayName="Division or District Template" ma:default="Division" ma:format="Dropdown" ma:internalName="Division_x0020_or_x0020_District_x0020_Template">
      <xsd:simpleType>
        <xsd:restriction base="dms:Choice">
          <xsd:enumeration value="Division"/>
          <xsd:enumeration value="NW"/>
          <xsd:enumeration value="NE"/>
          <xsd:enumeration value="KC"/>
          <xsd:enumeration value="CD"/>
          <xsd:enumeration value="SL"/>
          <xsd:enumeration value="SW"/>
          <xsd:enumeration value="SE"/>
        </xsd:restriction>
      </xsd:simpleType>
    </xsd:element>
    <xsd:element name="RW_Order" ma:index="12" nillable="true" ma:displayName="RW_Order" ma:hidden="true" ma:internalName="RW_Order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05E7E-4634-4CFB-8E89-3FDE0EC4445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EF61675-EFEF-4990-A1E1-6E0648566B92}">
  <ds:schemaRefs>
    <ds:schemaRef ds:uri="700eeb62-744f-4e94-a6e9-24060a2be0a0"/>
    <ds:schemaRef ds:uri="http://purl.org/dc/elements/1.1/"/>
    <ds:schemaRef ds:uri="bd233b5c-ea0a-48dc-983d-08b3a4998154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cda7f23-2e5d-4d05-a902-d84317e2379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E78541-F53F-4C3C-BC7F-B95980F6AC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B40902-5419-4AB3-A628-F3BCFFCF277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3B1AB04-EC99-497F-9463-F300105F36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Contract Data</vt:lpstr>
      <vt:lpstr>Work Order</vt:lpstr>
      <vt:lpstr>Unit Calculator</vt:lpstr>
      <vt:lpstr>GIS Data</vt:lpstr>
      <vt:lpstr>'Work Order'!Print_Area</vt:lpstr>
      <vt:lpstr>'Work Order'!Print_Titles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JOC_Bridge_Repair_Spreadsheet</dc:title>
  <dc:creator>Michael E Blattner</dc:creator>
  <cp:lastModifiedBy>WENDY L BROOKS</cp:lastModifiedBy>
  <cp:lastPrinted>2020-12-22T18:40:42Z</cp:lastPrinted>
  <dcterms:created xsi:type="dcterms:W3CDTF">2012-11-26T17:14:35Z</dcterms:created>
  <dcterms:modified xsi:type="dcterms:W3CDTF">2020-12-22T19:33:04Z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0x010100ED017548F08E4F409F70874BF8B72825</vt:lpwstr>
  </property>
  <property fmtid="{D5CDD505-2E9C-101B-9397-08002B2CF9AE}" pid="3" name="Order">
    <vt:r8>19000</vt:r8>
  </property>
  <property fmtid="{D5CDD505-2E9C-101B-9397-08002B2CF9AE}" pid="4" name="_dlc_DocIdItemGuid">
    <vt:lpwstr>3fc3859b-75d3-44c4-9b35-15de506fb69a</vt:lpwstr>
  </property>
</Properties>
</file>