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embeddings/oleObject1.bin" ContentType="application/vnd.openxmlformats-officedocument.oleObject"/>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26"/>
  <workbookPr/>
  <xr:revisionPtr revIDLastSave="1" documentId="11_18130326A9304190D7B0568556FD343AA5FABEBB" xr6:coauthVersionLast="47" xr6:coauthVersionMax="47" xr10:uidLastSave="{7C65B433-FFF2-40DF-AE93-E608800DEC5B}"/>
  <bookViews>
    <workbookView xWindow="120" yWindow="90" windowWidth="15165" windowHeight="9780" xr2:uid="{00000000-000D-0000-FFFF-FFFF00000000}"/>
  </bookViews>
  <sheets>
    <sheet name="Input" sheetId="1" r:id="rId1"/>
    <sheet name="Set_Chart" sheetId="8" r:id="rId2"/>
    <sheet name="Data" sheetId="2" r:id="rId3"/>
  </sheets>
  <definedNames>
    <definedName name="Ham_Eff">Input!$X$2</definedName>
    <definedName name="Ham_Wt">Input!$E$26</definedName>
    <definedName name="P">Input!$E$32</definedName>
    <definedName name="_xlnm.Print_Area" localSheetId="2">Data!$A$1:$Y$33</definedName>
    <definedName name="_xlnm.Print_Area" localSheetId="0">Input!$A$1:$J$36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7" i="2" l="1"/>
  <c r="X27" i="2"/>
  <c r="W27" i="2"/>
  <c r="V27" i="2"/>
  <c r="U27" i="2"/>
  <c r="T27" i="2"/>
  <c r="S27" i="2"/>
  <c r="R27" i="2"/>
  <c r="Q27" i="2"/>
  <c r="P27" i="2"/>
  <c r="O27" i="2"/>
  <c r="N27" i="2"/>
  <c r="M27" i="2"/>
  <c r="L27" i="2"/>
  <c r="K27" i="2"/>
  <c r="J27" i="2"/>
  <c r="I27" i="2"/>
  <c r="H27" i="2"/>
  <c r="G27" i="2"/>
  <c r="F27" i="2"/>
  <c r="E27" i="2"/>
  <c r="D27" i="2"/>
  <c r="C27" i="2"/>
  <c r="E32" i="1" l="1"/>
  <c r="C1" i="2" s="1"/>
  <c r="B6" i="2" l="1"/>
  <c r="B7" i="2"/>
  <c r="B8" i="2"/>
  <c r="B9" i="2"/>
  <c r="B10" i="2"/>
  <c r="B11" i="2"/>
  <c r="B12" i="2"/>
  <c r="B13" i="2"/>
  <c r="B14" i="2"/>
  <c r="B15" i="2"/>
  <c r="B16" i="2"/>
  <c r="B17" i="2"/>
  <c r="B18" i="2"/>
  <c r="A19" i="2"/>
  <c r="B19" i="2"/>
  <c r="A20" i="2"/>
  <c r="B20" i="2" s="1"/>
  <c r="A21" i="2"/>
  <c r="B21" i="2"/>
  <c r="A22" i="2"/>
  <c r="B22" i="2" s="1"/>
  <c r="A23" i="2"/>
  <c r="B23" i="2"/>
  <c r="A24" i="2"/>
  <c r="B24" i="2" s="1"/>
  <c r="A25" i="2"/>
  <c r="B25" i="2"/>
  <c r="C31" i="2"/>
  <c r="A33" i="1"/>
  <c r="D31" i="2" l="1"/>
  <c r="C32" i="2"/>
  <c r="Y25" i="2"/>
  <c r="X25" i="2"/>
  <c r="W25" i="2"/>
  <c r="V25" i="2"/>
  <c r="U25" i="2"/>
  <c r="T25" i="2"/>
  <c r="S25" i="2"/>
  <c r="R25" i="2"/>
  <c r="Q25" i="2"/>
  <c r="P25" i="2"/>
  <c r="O25" i="2"/>
  <c r="N25" i="2"/>
  <c r="M25" i="2"/>
  <c r="L25" i="2"/>
  <c r="K25" i="2"/>
  <c r="J25" i="2"/>
  <c r="I25" i="2"/>
  <c r="H25" i="2"/>
  <c r="G25" i="2"/>
  <c r="F25" i="2"/>
  <c r="E25" i="2"/>
  <c r="D25" i="2"/>
  <c r="C25" i="2"/>
  <c r="Y24" i="2"/>
  <c r="X24" i="2"/>
  <c r="W24" i="2"/>
  <c r="V24" i="2"/>
  <c r="U24" i="2"/>
  <c r="T24" i="2"/>
  <c r="S24" i="2"/>
  <c r="R24" i="2"/>
  <c r="Q24" i="2"/>
  <c r="P24" i="2"/>
  <c r="O24" i="2"/>
  <c r="N24" i="2"/>
  <c r="M24" i="2"/>
  <c r="L24" i="2"/>
  <c r="K24" i="2"/>
  <c r="J24" i="2"/>
  <c r="I24" i="2"/>
  <c r="H24" i="2"/>
  <c r="G24" i="2"/>
  <c r="F24" i="2"/>
  <c r="E24" i="2"/>
  <c r="D24" i="2"/>
  <c r="C24" i="2"/>
  <c r="Y23" i="2"/>
  <c r="X23" i="2"/>
  <c r="W23" i="2"/>
  <c r="V23" i="2"/>
  <c r="U23" i="2"/>
  <c r="T23" i="2"/>
  <c r="S23" i="2"/>
  <c r="R23" i="2"/>
  <c r="Q23" i="2"/>
  <c r="P23" i="2"/>
  <c r="O23" i="2"/>
  <c r="N23" i="2"/>
  <c r="M23" i="2"/>
  <c r="L23" i="2"/>
  <c r="K23" i="2"/>
  <c r="J23" i="2"/>
  <c r="I23" i="2"/>
  <c r="H23" i="2"/>
  <c r="G23" i="2"/>
  <c r="F23" i="2"/>
  <c r="E23" i="2"/>
  <c r="D23" i="2"/>
  <c r="C23" i="2"/>
  <c r="Y22" i="2"/>
  <c r="X22" i="2"/>
  <c r="W22" i="2"/>
  <c r="V22" i="2"/>
  <c r="U22" i="2"/>
  <c r="T22" i="2"/>
  <c r="S22" i="2"/>
  <c r="R22" i="2"/>
  <c r="Q22" i="2"/>
  <c r="P22" i="2"/>
  <c r="O22" i="2"/>
  <c r="N22" i="2"/>
  <c r="M22" i="2"/>
  <c r="L22" i="2"/>
  <c r="K22" i="2"/>
  <c r="J22" i="2"/>
  <c r="I22" i="2"/>
  <c r="H22" i="2"/>
  <c r="G22" i="2"/>
  <c r="F22" i="2"/>
  <c r="E22" i="2"/>
  <c r="D22" i="2"/>
  <c r="C22" i="2"/>
  <c r="Y21" i="2"/>
  <c r="X21" i="2"/>
  <c r="W21" i="2"/>
  <c r="V21" i="2"/>
  <c r="U21" i="2"/>
  <c r="T21" i="2"/>
  <c r="S21" i="2"/>
  <c r="R21" i="2"/>
  <c r="Q21" i="2"/>
  <c r="P21" i="2"/>
  <c r="O21" i="2"/>
  <c r="N21" i="2"/>
  <c r="M21" i="2"/>
  <c r="L21" i="2"/>
  <c r="K21" i="2"/>
  <c r="J21" i="2"/>
  <c r="I21" i="2"/>
  <c r="H21" i="2"/>
  <c r="G21" i="2"/>
  <c r="F21" i="2"/>
  <c r="E21" i="2"/>
  <c r="D21" i="2"/>
  <c r="C21" i="2"/>
  <c r="Y20" i="2"/>
  <c r="X20" i="2"/>
  <c r="W20" i="2"/>
  <c r="V20" i="2"/>
  <c r="U20" i="2"/>
  <c r="T20" i="2"/>
  <c r="S20" i="2"/>
  <c r="R20" i="2"/>
  <c r="Q20" i="2"/>
  <c r="P20" i="2"/>
  <c r="O20" i="2"/>
  <c r="N20" i="2"/>
  <c r="M20" i="2"/>
  <c r="L20" i="2"/>
  <c r="K20" i="2"/>
  <c r="J20" i="2"/>
  <c r="I20" i="2"/>
  <c r="H20" i="2"/>
  <c r="G20" i="2"/>
  <c r="F20" i="2"/>
  <c r="E20" i="2"/>
  <c r="D20" i="2"/>
  <c r="C20" i="2"/>
  <c r="Y19" i="2"/>
  <c r="X19" i="2"/>
  <c r="W19" i="2"/>
  <c r="V19" i="2"/>
  <c r="U19" i="2"/>
  <c r="T19" i="2"/>
  <c r="S19" i="2"/>
  <c r="R19" i="2"/>
  <c r="Q19" i="2"/>
  <c r="P19" i="2"/>
  <c r="O19" i="2"/>
  <c r="N19" i="2"/>
  <c r="M19" i="2"/>
  <c r="L19" i="2"/>
  <c r="K19" i="2"/>
  <c r="J19" i="2"/>
  <c r="I19" i="2"/>
  <c r="H19" i="2"/>
  <c r="G19" i="2"/>
  <c r="F19" i="2"/>
  <c r="E19" i="2"/>
  <c r="D19" i="2"/>
  <c r="C19" i="2"/>
  <c r="Y18" i="2"/>
  <c r="X18" i="2"/>
  <c r="W18" i="2"/>
  <c r="V18" i="2"/>
  <c r="U18" i="2"/>
  <c r="T18" i="2"/>
  <c r="S18" i="2"/>
  <c r="R18" i="2"/>
  <c r="Q18" i="2"/>
  <c r="P18" i="2"/>
  <c r="O18" i="2"/>
  <c r="N18" i="2"/>
  <c r="M18" i="2"/>
  <c r="L18" i="2"/>
  <c r="K18" i="2"/>
  <c r="J18" i="2"/>
  <c r="I18" i="2"/>
  <c r="H18" i="2"/>
  <c r="G18" i="2"/>
  <c r="F18" i="2"/>
  <c r="E18" i="2"/>
  <c r="D18" i="2"/>
  <c r="C18" i="2"/>
  <c r="Y17" i="2"/>
  <c r="X17" i="2"/>
  <c r="W17" i="2"/>
  <c r="V17" i="2"/>
  <c r="U17" i="2"/>
  <c r="T17" i="2"/>
  <c r="S17" i="2"/>
  <c r="R17" i="2"/>
  <c r="Q17" i="2"/>
  <c r="P17" i="2"/>
  <c r="O17" i="2"/>
  <c r="N17" i="2"/>
  <c r="M17" i="2"/>
  <c r="L17" i="2"/>
  <c r="K17" i="2"/>
  <c r="J17" i="2"/>
  <c r="I17" i="2"/>
  <c r="H17" i="2"/>
  <c r="G17" i="2"/>
  <c r="F17" i="2"/>
  <c r="E17" i="2"/>
  <c r="D17" i="2"/>
  <c r="C17" i="2"/>
  <c r="Y16" i="2"/>
  <c r="X16" i="2"/>
  <c r="W16" i="2"/>
  <c r="V16" i="2"/>
  <c r="U16" i="2"/>
  <c r="T16" i="2"/>
  <c r="S16" i="2"/>
  <c r="R16" i="2"/>
  <c r="Q16" i="2"/>
  <c r="P16" i="2"/>
  <c r="O16" i="2"/>
  <c r="N16" i="2"/>
  <c r="M16" i="2"/>
  <c r="L16" i="2"/>
  <c r="K16" i="2"/>
  <c r="J16" i="2"/>
  <c r="I16" i="2"/>
  <c r="H16" i="2"/>
  <c r="G16" i="2"/>
  <c r="F16" i="2"/>
  <c r="E16" i="2"/>
  <c r="D16" i="2"/>
  <c r="C16" i="2"/>
  <c r="Y15" i="2"/>
  <c r="X15" i="2"/>
  <c r="W15" i="2"/>
  <c r="V15" i="2"/>
  <c r="U15" i="2"/>
  <c r="T15" i="2"/>
  <c r="S15" i="2"/>
  <c r="R15" i="2"/>
  <c r="Q15" i="2"/>
  <c r="P15" i="2"/>
  <c r="O15" i="2"/>
  <c r="N15" i="2"/>
  <c r="M15" i="2"/>
  <c r="L15" i="2"/>
  <c r="K15" i="2"/>
  <c r="J15" i="2"/>
  <c r="I15" i="2"/>
  <c r="H15" i="2"/>
  <c r="G15" i="2"/>
  <c r="F15" i="2"/>
  <c r="E15" i="2"/>
  <c r="D15" i="2"/>
  <c r="C15" i="2"/>
  <c r="Y14" i="2"/>
  <c r="X14" i="2"/>
  <c r="W14" i="2"/>
  <c r="V14" i="2"/>
  <c r="U14" i="2"/>
  <c r="T14" i="2"/>
  <c r="S14" i="2"/>
  <c r="R14" i="2"/>
  <c r="Q14" i="2"/>
  <c r="P14" i="2"/>
  <c r="O14" i="2"/>
  <c r="N14" i="2"/>
  <c r="M14" i="2"/>
  <c r="L14" i="2"/>
  <c r="K14" i="2"/>
  <c r="J14" i="2"/>
  <c r="I14" i="2"/>
  <c r="H14" i="2"/>
  <c r="G14" i="2"/>
  <c r="F14" i="2"/>
  <c r="E14" i="2"/>
  <c r="D14" i="2"/>
  <c r="C14" i="2"/>
  <c r="Y13" i="2"/>
  <c r="X13" i="2"/>
  <c r="W13" i="2"/>
  <c r="V13" i="2"/>
  <c r="U13" i="2"/>
  <c r="T13" i="2"/>
  <c r="S13" i="2"/>
  <c r="R13" i="2"/>
  <c r="Q13" i="2"/>
  <c r="P13" i="2"/>
  <c r="O13" i="2"/>
  <c r="N13" i="2"/>
  <c r="M13" i="2"/>
  <c r="L13" i="2"/>
  <c r="K13" i="2"/>
  <c r="J13" i="2"/>
  <c r="I13" i="2"/>
  <c r="H13" i="2"/>
  <c r="G13" i="2"/>
  <c r="F13" i="2"/>
  <c r="E13" i="2"/>
  <c r="D13" i="2"/>
  <c r="C13" i="2"/>
  <c r="Y12" i="2"/>
  <c r="X12" i="2"/>
  <c r="W12" i="2"/>
  <c r="V12" i="2"/>
  <c r="U12" i="2"/>
  <c r="T12" i="2"/>
  <c r="S12" i="2"/>
  <c r="R12" i="2"/>
  <c r="Q12" i="2"/>
  <c r="P12" i="2"/>
  <c r="O12" i="2"/>
  <c r="N12" i="2"/>
  <c r="M12" i="2"/>
  <c r="L12" i="2"/>
  <c r="K12" i="2"/>
  <c r="J12" i="2"/>
  <c r="I12" i="2"/>
  <c r="H12" i="2"/>
  <c r="G12" i="2"/>
  <c r="F12" i="2"/>
  <c r="E12" i="2"/>
  <c r="D12" i="2"/>
  <c r="C12" i="2"/>
  <c r="Y11" i="2"/>
  <c r="X11" i="2"/>
  <c r="W11" i="2"/>
  <c r="V11" i="2"/>
  <c r="U11" i="2"/>
  <c r="T11" i="2"/>
  <c r="S11" i="2"/>
  <c r="R11" i="2"/>
  <c r="Q11" i="2"/>
  <c r="P11" i="2"/>
  <c r="O11" i="2"/>
  <c r="N11" i="2"/>
  <c r="M11" i="2"/>
  <c r="L11" i="2"/>
  <c r="K11" i="2"/>
  <c r="J11" i="2"/>
  <c r="I11" i="2"/>
  <c r="H11" i="2"/>
  <c r="G11" i="2"/>
  <c r="F11" i="2"/>
  <c r="E11" i="2"/>
  <c r="D11" i="2"/>
  <c r="C11" i="2"/>
  <c r="Y10" i="2"/>
  <c r="X10" i="2"/>
  <c r="W10" i="2"/>
  <c r="V10" i="2"/>
  <c r="U10" i="2"/>
  <c r="T10" i="2"/>
  <c r="S10" i="2"/>
  <c r="R10" i="2"/>
  <c r="Q10" i="2"/>
  <c r="P10" i="2"/>
  <c r="O10" i="2"/>
  <c r="N10" i="2"/>
  <c r="M10" i="2"/>
  <c r="L10" i="2"/>
  <c r="K10" i="2"/>
  <c r="J10" i="2"/>
  <c r="I10" i="2"/>
  <c r="H10" i="2"/>
  <c r="G10" i="2"/>
  <c r="F10" i="2"/>
  <c r="E10" i="2"/>
  <c r="D10" i="2"/>
  <c r="C10" i="2"/>
  <c r="Y9" i="2"/>
  <c r="X9" i="2"/>
  <c r="W9" i="2"/>
  <c r="V9" i="2"/>
  <c r="U9" i="2"/>
  <c r="T9" i="2"/>
  <c r="S9" i="2"/>
  <c r="R9" i="2"/>
  <c r="Q9" i="2"/>
  <c r="P9" i="2"/>
  <c r="O9" i="2"/>
  <c r="N9" i="2"/>
  <c r="M9" i="2"/>
  <c r="L9" i="2"/>
  <c r="K9" i="2"/>
  <c r="J9" i="2"/>
  <c r="I9" i="2"/>
  <c r="H9" i="2"/>
  <c r="G9" i="2"/>
  <c r="F9" i="2"/>
  <c r="E9" i="2"/>
  <c r="D9" i="2"/>
  <c r="C9" i="2"/>
  <c r="Y8" i="2"/>
  <c r="X8" i="2"/>
  <c r="W8" i="2"/>
  <c r="V8" i="2"/>
  <c r="U8" i="2"/>
  <c r="T8" i="2"/>
  <c r="S8" i="2"/>
  <c r="R8" i="2"/>
  <c r="Q8" i="2"/>
  <c r="P8" i="2"/>
  <c r="O8" i="2"/>
  <c r="N8" i="2"/>
  <c r="M8" i="2"/>
  <c r="L8" i="2"/>
  <c r="K8" i="2"/>
  <c r="J8" i="2"/>
  <c r="I8" i="2"/>
  <c r="H8" i="2"/>
  <c r="G8" i="2"/>
  <c r="F8" i="2"/>
  <c r="E8" i="2"/>
  <c r="D8" i="2"/>
  <c r="C8" i="2"/>
  <c r="Y7" i="2"/>
  <c r="X7" i="2"/>
  <c r="W7" i="2"/>
  <c r="V7" i="2"/>
  <c r="U7" i="2"/>
  <c r="T7" i="2"/>
  <c r="S7" i="2"/>
  <c r="R7" i="2"/>
  <c r="Q7" i="2"/>
  <c r="P7" i="2"/>
  <c r="O7" i="2"/>
  <c r="N7" i="2"/>
  <c r="M7" i="2"/>
  <c r="L7" i="2"/>
  <c r="K7" i="2"/>
  <c r="J7" i="2"/>
  <c r="I7" i="2"/>
  <c r="H7" i="2"/>
  <c r="G7" i="2"/>
  <c r="F7" i="2"/>
  <c r="E7" i="2"/>
  <c r="D7" i="2"/>
  <c r="C7" i="2"/>
  <c r="Y6" i="2"/>
  <c r="X6" i="2"/>
  <c r="W6" i="2"/>
  <c r="V6" i="2"/>
  <c r="U6" i="2"/>
  <c r="T6" i="2"/>
  <c r="S6" i="2"/>
  <c r="R6" i="2"/>
  <c r="Q6" i="2"/>
  <c r="P6" i="2"/>
  <c r="O6" i="2"/>
  <c r="N6" i="2"/>
  <c r="M6" i="2"/>
  <c r="L6" i="2"/>
  <c r="K6" i="2"/>
  <c r="J6" i="2"/>
  <c r="I6" i="2"/>
  <c r="H6" i="2"/>
  <c r="G6" i="2"/>
  <c r="F6" i="2"/>
  <c r="E6" i="2"/>
  <c r="D6" i="2"/>
  <c r="C6" i="2"/>
  <c r="D32" i="2"/>
  <c r="D28" i="2"/>
  <c r="D29" i="2"/>
  <c r="C28" i="2"/>
  <c r="C33" i="2" s="1"/>
  <c r="C29" i="2"/>
  <c r="F29" i="2"/>
  <c r="H28" i="2"/>
  <c r="J28" i="2"/>
  <c r="L28" i="2"/>
  <c r="N29" i="2"/>
  <c r="P29" i="2"/>
  <c r="R28" i="2"/>
  <c r="T28" i="2"/>
  <c r="V29" i="2"/>
  <c r="X28" i="2"/>
  <c r="F28" i="2" l="1"/>
  <c r="J29" i="2"/>
  <c r="R29" i="2"/>
  <c r="V28" i="2"/>
  <c r="X29" i="2"/>
  <c r="N28" i="2"/>
  <c r="H29" i="2"/>
  <c r="P28" i="2"/>
  <c r="L29" i="2"/>
  <c r="T29" i="2"/>
  <c r="G28" i="2"/>
  <c r="G29" i="2"/>
  <c r="K28" i="2"/>
  <c r="K29" i="2"/>
  <c r="O28" i="2"/>
  <c r="O29" i="2"/>
  <c r="S28" i="2"/>
  <c r="S29" i="2"/>
  <c r="W28" i="2"/>
  <c r="W29" i="2"/>
  <c r="E28" i="2"/>
  <c r="E29" i="2"/>
  <c r="I28" i="2"/>
  <c r="I29" i="2"/>
  <c r="M28" i="2"/>
  <c r="M29" i="2"/>
  <c r="Q28" i="2"/>
  <c r="Q29" i="2"/>
  <c r="U28" i="2"/>
  <c r="U29" i="2"/>
  <c r="Y28" i="2"/>
  <c r="D33" i="2" s="1"/>
  <c r="Y29" i="2"/>
</calcChain>
</file>

<file path=xl/sharedStrings.xml><?xml version="1.0" encoding="utf-8"?>
<sst xmlns="http://schemas.openxmlformats.org/spreadsheetml/2006/main" count="39" uniqueCount="37">
  <si>
    <t>Pile Driving Set Calculator</t>
  </si>
  <si>
    <t>Revisions:</t>
  </si>
  <si>
    <t>INPUT</t>
  </si>
  <si>
    <t>DEFAULT</t>
  </si>
  <si>
    <t>--&gt; Cells shaded in yellow require input, cells shaded in blue are default values.</t>
  </si>
  <si>
    <t>May 2013 - Hammer efficiency has been removed from calculations.</t>
  </si>
  <si>
    <t>Hammer Efficiency =</t>
  </si>
  <si>
    <t>%</t>
  </si>
  <si>
    <t>See Sec 702.3.1 for efficiency used.</t>
  </si>
  <si>
    <t>Input Required Pile Capacity As Shown On Plans</t>
  </si>
  <si>
    <t>Pile Batter =</t>
  </si>
  <si>
    <t>No Batter</t>
  </si>
  <si>
    <t>in./12 in.</t>
  </si>
  <si>
    <t>Design Bearing =</t>
  </si>
  <si>
    <t>tons</t>
  </si>
  <si>
    <t>Factor for Design Bearing =</t>
  </si>
  <si>
    <t>Nominal Axial Compressive Resistance =</t>
  </si>
  <si>
    <t>kips</t>
  </si>
  <si>
    <t>Input Hammer Properties</t>
  </si>
  <si>
    <t>Ram Weight =</t>
  </si>
  <si>
    <t>lbs.</t>
  </si>
  <si>
    <t>Typ. Range (3300-6600 lbs.)</t>
  </si>
  <si>
    <t>Gates Equation</t>
  </si>
  <si>
    <t>P =</t>
  </si>
  <si>
    <t>Data Table</t>
  </si>
  <si>
    <t>Set</t>
  </si>
  <si>
    <t>N</t>
  </si>
  <si>
    <t>Stroke (ft.)</t>
  </si>
  <si>
    <t>in./10 blows</t>
  </si>
  <si>
    <t>blows/in.</t>
  </si>
  <si>
    <t>Data for Given Pile Capacity and Stroke</t>
  </si>
  <si>
    <t>Energy (ft.-lbs.) =</t>
  </si>
  <si>
    <t>Set (in.)/10 Blows =</t>
  </si>
  <si>
    <t>N (blows/in.) =</t>
  </si>
  <si>
    <t>Data for Minimum Hammer Energy Line</t>
  </si>
  <si>
    <t>Min. Energy (ft.-lbs.) =</t>
  </si>
  <si>
    <t>Min. Stroke (ft.)=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</si>
</sst>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9">
    <font>
      <sz val="10"/>
      <name val="Arial"/>
    </font>
    <font>
      <sz val="10"/>
      <name val="Arial"/>
      <family val="2"/>
    </font>
    <font>
      <b/>
      <sz val="10"/>
      <name val="Arial"/>
      <family val="2"/>
    </font>
    <font>
      <b/>
      <sz val="12"/>
      <name val="Arial"/>
      <family val="2"/>
    </font>
    <font>
      <b/>
      <u/>
      <sz val="10"/>
      <name val="Arial"/>
      <family val="2"/>
    </font>
    <font>
      <b/>
      <u/>
      <sz val="12"/>
      <name val="Arial"/>
      <family val="2"/>
    </font>
    <font>
      <u/>
      <sz val="10"/>
      <color indexed="12"/>
      <name val="Arial"/>
      <family val="2"/>
    </font>
    <font>
      <b/>
      <u/>
      <sz val="16"/>
      <name val="Arial"/>
      <family val="2"/>
    </font>
    <font>
      <sz val="10"/>
      <color indexed="22"/>
      <name val="Arial"/>
      <family val="2"/>
    </font>
  </fonts>
  <fills count="4">
    <fill>
      <patternFill patternType="none"/>
    </fill>
    <fill>
      <patternFill patternType="gray125"/>
    </fill>
    <fill>
      <patternFill patternType="solid">
        <fgColor indexed="13"/>
        <bgColor indexed="64"/>
      </patternFill>
    </fill>
    <fill>
      <patternFill patternType="solid">
        <fgColor indexed="44"/>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double">
        <color indexed="64"/>
      </bottom>
      <diagonal/>
    </border>
    <border>
      <left/>
      <right style="thin">
        <color indexed="64"/>
      </right>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double">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0" fontId="6" fillId="0" borderId="0" applyNumberFormat="0" applyFill="0" applyBorder="0" applyAlignment="0" applyProtection="0">
      <alignment vertical="top"/>
      <protection locked="0"/>
    </xf>
    <xf numFmtId="9" fontId="1" fillId="0" borderId="0" applyFont="0" applyFill="0" applyBorder="0" applyAlignment="0" applyProtection="0"/>
  </cellStyleXfs>
  <cellXfs count="94">
    <xf numFmtId="0" fontId="0" fillId="0" borderId="0" xfId="0"/>
    <xf numFmtId="1" fontId="0" fillId="0" borderId="0" xfId="0" applyNumberFormat="1" applyAlignment="1">
      <alignment horizontal="center"/>
    </xf>
    <xf numFmtId="0" fontId="3" fillId="0" borderId="0" xfId="0" applyFont="1"/>
    <xf numFmtId="0" fontId="0" fillId="2" borderId="1" xfId="0" applyFill="1" applyBorder="1" applyAlignment="1">
      <alignment horizontal="center"/>
    </xf>
    <xf numFmtId="0" fontId="0" fillId="3" borderId="1" xfId="0" applyFill="1" applyBorder="1" applyAlignment="1">
      <alignment horizontal="center"/>
    </xf>
    <xf numFmtId="0" fontId="0" fillId="0" borderId="1" xfId="0" applyBorder="1"/>
    <xf numFmtId="0" fontId="0" fillId="0" borderId="2" xfId="0" applyBorder="1"/>
    <xf numFmtId="0" fontId="0" fillId="0" borderId="3" xfId="0" applyBorder="1"/>
    <xf numFmtId="0" fontId="0" fillId="0" borderId="4" xfId="0" applyBorder="1" applyAlignment="1">
      <alignment horizontal="right"/>
    </xf>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0" xfId="0" applyBorder="1"/>
    <xf numFmtId="1" fontId="0" fillId="0" borderId="1" xfId="0" applyNumberFormat="1" applyBorder="1" applyAlignment="1">
      <alignment horizontal="center"/>
    </xf>
    <xf numFmtId="2" fontId="0" fillId="0" borderId="1" xfId="0" applyNumberFormat="1" applyBorder="1" applyAlignment="1">
      <alignment horizontal="center"/>
    </xf>
    <xf numFmtId="0" fontId="0" fillId="0" borderId="12" xfId="0" applyBorder="1"/>
    <xf numFmtId="0" fontId="0" fillId="0" borderId="13" xfId="0" applyBorder="1"/>
    <xf numFmtId="0" fontId="0" fillId="0" borderId="14" xfId="0" applyBorder="1" applyAlignment="1">
      <alignment horizontal="right"/>
    </xf>
    <xf numFmtId="0" fontId="0" fillId="0" borderId="15" xfId="0" applyBorder="1"/>
    <xf numFmtId="0" fontId="2" fillId="0" borderId="16" xfId="0" applyFont="1" applyBorder="1" applyAlignment="1">
      <alignment horizontal="center"/>
    </xf>
    <xf numFmtId="0" fontId="0" fillId="0" borderId="17" xfId="0" applyBorder="1"/>
    <xf numFmtId="0" fontId="2" fillId="0" borderId="17" xfId="0" applyFont="1" applyBorder="1"/>
    <xf numFmtId="1" fontId="0" fillId="0" borderId="18" xfId="0" applyNumberFormat="1" applyBorder="1" applyAlignment="1">
      <alignment horizontal="center"/>
    </xf>
    <xf numFmtId="0" fontId="0" fillId="0" borderId="19" xfId="0" applyBorder="1"/>
    <xf numFmtId="0" fontId="5" fillId="0" borderId="0" xfId="0" applyFont="1"/>
    <xf numFmtId="1" fontId="0" fillId="0" borderId="20" xfId="0" applyNumberFormat="1" applyBorder="1" applyAlignment="1">
      <alignment horizontal="center"/>
    </xf>
    <xf numFmtId="1" fontId="0" fillId="0" borderId="21" xfId="0" applyNumberFormat="1" applyBorder="1" applyAlignment="1">
      <alignment horizontal="center"/>
    </xf>
    <xf numFmtId="0" fontId="2" fillId="0" borderId="22" xfId="0" applyFont="1" applyBorder="1" applyAlignment="1">
      <alignment horizontal="center"/>
    </xf>
    <xf numFmtId="1" fontId="0" fillId="0" borderId="23" xfId="0" applyNumberFormat="1" applyBorder="1" applyAlignment="1">
      <alignment horizontal="center"/>
    </xf>
    <xf numFmtId="1" fontId="0" fillId="0" borderId="4" xfId="0" applyNumberFormat="1" applyBorder="1" applyAlignment="1">
      <alignment horizontal="center"/>
    </xf>
    <xf numFmtId="0" fontId="2" fillId="0" borderId="24" xfId="0" applyFont="1" applyBorder="1" applyAlignment="1">
      <alignment horizontal="center"/>
    </xf>
    <xf numFmtId="0" fontId="2" fillId="0" borderId="25" xfId="0" applyFont="1" applyBorder="1" applyAlignment="1">
      <alignment horizontal="center"/>
    </xf>
    <xf numFmtId="0" fontId="0" fillId="2" borderId="4" xfId="0" applyFill="1" applyBorder="1" applyAlignment="1" applyProtection="1">
      <alignment horizontal="center"/>
      <protection locked="0"/>
    </xf>
    <xf numFmtId="0" fontId="0" fillId="2" borderId="14" xfId="2" applyNumberFormat="1" applyFont="1" applyFill="1" applyBorder="1" applyAlignment="1" applyProtection="1">
      <alignment horizontal="center"/>
      <protection locked="0"/>
    </xf>
    <xf numFmtId="0" fontId="0" fillId="0" borderId="26" xfId="0" applyBorder="1"/>
    <xf numFmtId="0" fontId="2" fillId="0" borderId="0" xfId="0" applyFont="1" applyBorder="1" applyAlignment="1">
      <alignment horizontal="right"/>
    </xf>
    <xf numFmtId="0" fontId="2" fillId="0" borderId="0" xfId="0" applyFont="1" applyBorder="1" applyAlignment="1">
      <alignment horizontal="center"/>
    </xf>
    <xf numFmtId="0" fontId="2" fillId="0" borderId="0" xfId="0" applyFont="1" applyBorder="1"/>
    <xf numFmtId="0" fontId="2" fillId="0" borderId="27" xfId="0" applyFont="1" applyBorder="1"/>
    <xf numFmtId="0" fontId="0" fillId="0" borderId="27" xfId="0" applyBorder="1"/>
    <xf numFmtId="0" fontId="7" fillId="0" borderId="0" xfId="0" applyFont="1"/>
    <xf numFmtId="0" fontId="4" fillId="0" borderId="5" xfId="0" applyFont="1" applyBorder="1"/>
    <xf numFmtId="1" fontId="0" fillId="0" borderId="1" xfId="0" applyNumberFormat="1" applyFill="1" applyBorder="1" applyAlignment="1">
      <alignment horizontal="center"/>
    </xf>
    <xf numFmtId="1" fontId="0" fillId="0" borderId="18" xfId="0" applyNumberFormat="1" applyFill="1" applyBorder="1" applyAlignment="1">
      <alignment horizontal="center"/>
    </xf>
    <xf numFmtId="0" fontId="0" fillId="0" borderId="0" xfId="0" quotePrefix="1"/>
    <xf numFmtId="0" fontId="6" fillId="0" borderId="0" xfId="1" applyFont="1" applyAlignment="1" applyProtection="1"/>
    <xf numFmtId="0" fontId="0" fillId="3" borderId="18" xfId="0" applyFill="1" applyBorder="1" applyAlignment="1" applyProtection="1">
      <alignment horizontal="center"/>
      <protection locked="0"/>
    </xf>
    <xf numFmtId="0" fontId="0" fillId="0" borderId="1" xfId="0" applyFill="1" applyBorder="1" applyAlignment="1">
      <alignment horizontal="center"/>
    </xf>
    <xf numFmtId="0" fontId="0" fillId="0" borderId="1" xfId="0" applyBorder="1" applyAlignment="1">
      <alignment horizontal="center"/>
    </xf>
    <xf numFmtId="1" fontId="0" fillId="0" borderId="0" xfId="0" applyNumberFormat="1" applyBorder="1" applyAlignment="1">
      <alignment horizontal="center"/>
    </xf>
    <xf numFmtId="2" fontId="0" fillId="0" borderId="10" xfId="0" applyNumberFormat="1" applyBorder="1" applyAlignment="1">
      <alignment horizontal="center"/>
    </xf>
    <xf numFmtId="1" fontId="0" fillId="0" borderId="9" xfId="0" applyNumberFormat="1" applyBorder="1" applyAlignment="1">
      <alignment horizontal="center"/>
    </xf>
    <xf numFmtId="1" fontId="0" fillId="0" borderId="14" xfId="0" applyNumberFormat="1" applyBorder="1" applyAlignment="1">
      <alignment horizontal="center"/>
    </xf>
    <xf numFmtId="1" fontId="0" fillId="0" borderId="10" xfId="0" applyNumberFormat="1" applyBorder="1" applyAlignment="1">
      <alignment horizontal="center"/>
    </xf>
    <xf numFmtId="1" fontId="0" fillId="0" borderId="28" xfId="0" applyNumberFormat="1" applyBorder="1" applyAlignment="1">
      <alignment horizontal="center"/>
    </xf>
    <xf numFmtId="0" fontId="0" fillId="0" borderId="19" xfId="0" applyBorder="1" applyAlignment="1">
      <alignment horizontal="right"/>
    </xf>
    <xf numFmtId="0" fontId="0" fillId="0" borderId="19" xfId="0" applyFill="1" applyBorder="1" applyAlignment="1">
      <alignment horizontal="right"/>
    </xf>
    <xf numFmtId="0" fontId="0" fillId="0" borderId="8" xfId="0" applyBorder="1" applyAlignment="1">
      <alignment horizontal="right"/>
    </xf>
    <xf numFmtId="164" fontId="0" fillId="0" borderId="1" xfId="0" applyNumberFormat="1" applyFill="1" applyBorder="1" applyAlignment="1">
      <alignment horizontal="center"/>
    </xf>
    <xf numFmtId="164" fontId="0" fillId="0" borderId="18" xfId="0" applyNumberFormat="1" applyFill="1" applyBorder="1" applyAlignment="1">
      <alignment horizontal="center"/>
    </xf>
    <xf numFmtId="2" fontId="0" fillId="0" borderId="1" xfId="0" applyNumberFormat="1" applyFill="1" applyBorder="1" applyAlignment="1">
      <alignment horizontal="center"/>
    </xf>
    <xf numFmtId="2" fontId="0" fillId="0" borderId="18" xfId="0" applyNumberFormat="1" applyFill="1" applyBorder="1" applyAlignment="1">
      <alignment horizontal="center"/>
    </xf>
    <xf numFmtId="0" fontId="0" fillId="0" borderId="29" xfId="0" applyBorder="1"/>
    <xf numFmtId="0" fontId="0" fillId="0" borderId="30" xfId="0" applyBorder="1"/>
    <xf numFmtId="1" fontId="2" fillId="0" borderId="0" xfId="0" applyNumberFormat="1" applyFont="1" applyBorder="1" applyAlignment="1">
      <alignment horizontal="center"/>
    </xf>
    <xf numFmtId="0" fontId="0" fillId="2" borderId="1" xfId="0" applyFill="1" applyBorder="1" applyAlignment="1" applyProtection="1">
      <alignment horizontal="center"/>
      <protection locked="0"/>
    </xf>
    <xf numFmtId="164" fontId="2" fillId="0" borderId="31" xfId="0" applyNumberFormat="1" applyFont="1" applyBorder="1" applyAlignment="1">
      <alignment horizontal="center"/>
    </xf>
    <xf numFmtId="164" fontId="2" fillId="0" borderId="32" xfId="0" applyNumberFormat="1" applyFont="1" applyBorder="1" applyAlignment="1">
      <alignment horizontal="center"/>
    </xf>
    <xf numFmtId="164" fontId="2" fillId="0" borderId="33" xfId="0" applyNumberFormat="1" applyFont="1" applyBorder="1" applyAlignment="1">
      <alignment horizontal="center"/>
    </xf>
    <xf numFmtId="0" fontId="2" fillId="3" borderId="34" xfId="0" applyFont="1" applyFill="1" applyBorder="1" applyAlignment="1" applyProtection="1">
      <alignment horizontal="center"/>
      <protection locked="0"/>
    </xf>
    <xf numFmtId="0" fontId="2" fillId="3" borderId="35" xfId="0" applyFont="1" applyFill="1" applyBorder="1" applyAlignment="1" applyProtection="1">
      <alignment horizontal="center"/>
      <protection locked="0"/>
    </xf>
    <xf numFmtId="0" fontId="2" fillId="3" borderId="36" xfId="0" applyFont="1" applyFill="1" applyBorder="1" applyAlignment="1" applyProtection="1">
      <alignment horizontal="center"/>
      <protection locked="0"/>
    </xf>
    <xf numFmtId="164" fontId="0" fillId="0" borderId="0" xfId="0" applyNumberFormat="1" applyFill="1" applyBorder="1" applyAlignment="1">
      <alignment horizontal="center"/>
    </xf>
    <xf numFmtId="164" fontId="0" fillId="0" borderId="12" xfId="0" applyNumberFormat="1" applyFill="1" applyBorder="1" applyAlignment="1">
      <alignment horizontal="center"/>
    </xf>
    <xf numFmtId="0" fontId="4" fillId="0" borderId="0" xfId="0" applyFont="1" applyBorder="1" applyAlignment="1">
      <alignment horizontal="left"/>
    </xf>
    <xf numFmtId="0" fontId="8" fillId="0" borderId="0" xfId="0" applyFont="1" applyAlignment="1">
      <alignment horizontal="center"/>
    </xf>
    <xf numFmtId="1" fontId="8" fillId="0" borderId="0" xfId="0" applyNumberFormat="1" applyFont="1" applyAlignment="1">
      <alignment horizontal="center"/>
    </xf>
    <xf numFmtId="2" fontId="0" fillId="0" borderId="10" xfId="0" applyNumberFormat="1" applyFill="1" applyBorder="1" applyAlignment="1">
      <alignment horizontal="center"/>
    </xf>
    <xf numFmtId="164" fontId="2" fillId="3" borderId="37" xfId="0" applyNumberFormat="1" applyFont="1" applyFill="1" applyBorder="1" applyAlignment="1" applyProtection="1">
      <alignment horizontal="center"/>
      <protection locked="0"/>
    </xf>
    <xf numFmtId="164" fontId="2" fillId="3" borderId="38" xfId="0" applyNumberFormat="1" applyFont="1" applyFill="1" applyBorder="1" applyAlignment="1" applyProtection="1">
      <alignment horizontal="center"/>
      <protection locked="0"/>
    </xf>
    <xf numFmtId="2" fontId="2" fillId="3" borderId="38" xfId="0" applyNumberFormat="1" applyFont="1" applyFill="1" applyBorder="1" applyAlignment="1" applyProtection="1">
      <alignment horizontal="center"/>
      <protection locked="0"/>
    </xf>
    <xf numFmtId="165" fontId="2" fillId="3" borderId="38" xfId="0" applyNumberFormat="1" applyFont="1" applyFill="1" applyBorder="1" applyAlignment="1" applyProtection="1">
      <alignment horizontal="center"/>
      <protection locked="0"/>
    </xf>
    <xf numFmtId="165" fontId="2" fillId="3" borderId="39" xfId="0" applyNumberFormat="1" applyFont="1" applyFill="1" applyBorder="1" applyAlignment="1" applyProtection="1">
      <alignment horizontal="center"/>
      <protection locked="0"/>
    </xf>
    <xf numFmtId="0" fontId="1" fillId="0" borderId="0" xfId="0" applyFont="1"/>
    <xf numFmtId="0" fontId="1" fillId="0" borderId="0" xfId="0" applyFont="1" applyAlignment="1">
      <alignment horizontal="left"/>
    </xf>
    <xf numFmtId="0" fontId="1" fillId="0" borderId="1" xfId="0" applyFont="1" applyFill="1" applyBorder="1" applyAlignment="1" applyProtection="1">
      <alignment horizontal="center"/>
      <protection locked="0"/>
    </xf>
    <xf numFmtId="0" fontId="1" fillId="0" borderId="10" xfId="0" applyFont="1" applyFill="1" applyBorder="1" applyAlignment="1" applyProtection="1">
      <alignment horizontal="center"/>
      <protection locked="0"/>
    </xf>
    <xf numFmtId="0" fontId="3" fillId="0" borderId="8" xfId="0" applyFont="1" applyBorder="1" applyAlignment="1">
      <alignment horizontal="left" wrapText="1"/>
    </xf>
    <xf numFmtId="0" fontId="3" fillId="0" borderId="9" xfId="0" applyFont="1" applyBorder="1" applyAlignment="1">
      <alignment horizontal="left"/>
    </xf>
    <xf numFmtId="0" fontId="3" fillId="0" borderId="15" xfId="0" applyFont="1" applyBorder="1" applyAlignment="1">
      <alignment horizontal="left"/>
    </xf>
  </cellXfs>
  <cellStyles count="3">
    <cellStyle name="Hyperlink" xfId="1" builtinId="8"/>
    <cellStyle name="Normal" xfId="0" builtinId="0"/>
    <cellStyle name="Percent" xfId="2" builtinId="5"/>
  </cellStyles>
  <dxfs count="4">
    <dxf>
      <fill>
        <patternFill patternType="gray0625">
          <bgColor auto="1"/>
        </patternFill>
      </fill>
    </dxf>
    <dxf>
      <fill>
        <patternFill patternType="gray0625">
          <bgColor theme="0"/>
        </patternFill>
      </fill>
    </dxf>
    <dxf>
      <fill>
        <patternFill>
          <bgColor indexed="13"/>
        </patternFill>
      </fill>
    </dxf>
    <dxf>
      <fill>
        <patternFill>
          <bgColor indexed="13"/>
        </patternFill>
      </fill>
    </dxf>
  </dxfs>
  <tableStyles count="0" defaultTableStyle="TableStyleMedium9" defaultPivotStyle="PivotStyleLight16"/>
  <colors>
    <mruColors>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2.xml"/><Relationship Id="rId7" Type="http://schemas.openxmlformats.org/officeDocument/2006/relationships/calcChain" Target="calcChain.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2000" u="sng"/>
              <a:t>Set</a:t>
            </a:r>
            <a:r>
              <a:rPr lang="en-US" sz="2000" u="sng" baseline="0"/>
              <a:t> vs. Stroke/Energy</a:t>
            </a:r>
            <a:endParaRPr lang="en-US" sz="2000" u="sng"/>
          </a:p>
        </c:rich>
      </c:tx>
      <c:overlay val="0"/>
    </c:title>
    <c:autoTitleDeleted val="0"/>
    <c:plotArea>
      <c:layout/>
      <c:scatterChart>
        <c:scatterStyle val="lineMarker"/>
        <c:varyColors val="0"/>
        <c:ser>
          <c:idx val="0"/>
          <c:order val="0"/>
          <c:tx>
            <c:v>Stroke</c:v>
          </c:tx>
          <c:spPr>
            <a:ln>
              <a:solidFill>
                <a:schemeClr val="tx1"/>
              </a:solidFill>
              <a:prstDash val="solid"/>
            </a:ln>
          </c:spPr>
          <c:marker>
            <c:symbol val="none"/>
          </c:marker>
          <c:xVal>
            <c:numRef>
              <c:f>Data!$C$28:$Y$28</c:f>
              <c:numCache>
                <c:formatCode>0.00</c:formatCode>
                <c:ptCount val="23"/>
                <c:pt idx="0">
                  <c:v>0</c:v>
                </c:pt>
                <c:pt idx="1">
                  <c:v>0</c:v>
                </c:pt>
                <c:pt idx="2">
                  <c:v>0.12724988230916223</c:v>
                </c:pt>
                <c:pt idx="3">
                  <c:v>0.19606388167581953</c:v>
                </c:pt>
                <c:pt idx="4">
                  <c:v>0.25731410877109329</c:v>
                </c:pt>
                <c:pt idx="5">
                  <c:v>0.3429328045638973</c:v>
                </c:pt>
                <c:pt idx="6">
                  <c:v>0.43505910706673517</c:v>
                </c:pt>
                <c:pt idx="7">
                  <c:v>0.53599895415873522</c:v>
                </c:pt>
                <c:pt idx="8">
                  <c:v>0.64660556665312141</c:v>
                </c:pt>
                <c:pt idx="9">
                  <c:v>0.76639083181805634</c:v>
                </c:pt>
                <c:pt idx="10">
                  <c:v>0.89446092768196961</c:v>
                </c:pt>
                <c:pt idx="11">
                  <c:v>1.0315075596154673</c:v>
                </c:pt>
                <c:pt idx="12">
                  <c:v>1.1759850303836719</c:v>
                </c:pt>
                <c:pt idx="13">
                  <c:v>1.322088669238273</c:v>
                </c:pt>
                <c:pt idx="14">
                  <c:v>1.4724057922082507</c:v>
                </c:pt>
                <c:pt idx="15">
                  <c:v>1.632295068646155</c:v>
                </c:pt>
                <c:pt idx="16">
                  <c:v>1.7913857121519086</c:v>
                </c:pt>
                <c:pt idx="17">
                  <c:v>1.95696148714764</c:v>
                </c:pt>
                <c:pt idx="18">
                  <c:v>2.1270633854699224</c:v>
                </c:pt>
                <c:pt idx="19">
                  <c:v>2.2972426347722572</c:v>
                </c:pt>
                <c:pt idx="20">
                  <c:v>2.4711572569279645</c:v>
                </c:pt>
                <c:pt idx="21">
                  <c:v>2.6495873254238655</c:v>
                </c:pt>
                <c:pt idx="22">
                  <c:v>2.8280435613144115</c:v>
                </c:pt>
              </c:numCache>
            </c:numRef>
          </c:xVal>
          <c:yVal>
            <c:numRef>
              <c:f>Data!$C$5:$Y$5</c:f>
              <c:numCache>
                <c:formatCode>General</c:formatCode>
                <c:ptCount val="23"/>
                <c:pt idx="0">
                  <c:v>3</c:v>
                </c:pt>
                <c:pt idx="1">
                  <c:v>3.5</c:v>
                </c:pt>
                <c:pt idx="2">
                  <c:v>4</c:v>
                </c:pt>
                <c:pt idx="3">
                  <c:v>4.5</c:v>
                </c:pt>
                <c:pt idx="4">
                  <c:v>5</c:v>
                </c:pt>
                <c:pt idx="5">
                  <c:v>5.5</c:v>
                </c:pt>
                <c:pt idx="6">
                  <c:v>6</c:v>
                </c:pt>
                <c:pt idx="7">
                  <c:v>6.5</c:v>
                </c:pt>
                <c:pt idx="8">
                  <c:v>7</c:v>
                </c:pt>
                <c:pt idx="9">
                  <c:v>7.5</c:v>
                </c:pt>
                <c:pt idx="10">
                  <c:v>8</c:v>
                </c:pt>
                <c:pt idx="11">
                  <c:v>8.5</c:v>
                </c:pt>
                <c:pt idx="12">
                  <c:v>9</c:v>
                </c:pt>
                <c:pt idx="13">
                  <c:v>9.5</c:v>
                </c:pt>
                <c:pt idx="14">
                  <c:v>10</c:v>
                </c:pt>
                <c:pt idx="15">
                  <c:v>10.5</c:v>
                </c:pt>
                <c:pt idx="16">
                  <c:v>11</c:v>
                </c:pt>
                <c:pt idx="17">
                  <c:v>11.5</c:v>
                </c:pt>
                <c:pt idx="18">
                  <c:v>12</c:v>
                </c:pt>
                <c:pt idx="19">
                  <c:v>12.5</c:v>
                </c:pt>
                <c:pt idx="20">
                  <c:v>13</c:v>
                </c:pt>
                <c:pt idx="21">
                  <c:v>13.5</c:v>
                </c:pt>
                <c:pt idx="22">
                  <c:v>14</c:v>
                </c:pt>
              </c:numCache>
            </c:numRef>
          </c:yVal>
          <c:smooth val="0"/>
          <c:extLst>
            <c:ext xmlns:c16="http://schemas.microsoft.com/office/drawing/2014/chart" uri="{C3380CC4-5D6E-409C-BE32-E72D297353CC}">
              <c16:uniqueId val="{00000000-0ADF-46C2-94F1-F299486A7199}"/>
            </c:ext>
          </c:extLst>
        </c:ser>
        <c:dLbls>
          <c:showLegendKey val="0"/>
          <c:showVal val="0"/>
          <c:showCatName val="0"/>
          <c:showSerName val="0"/>
          <c:showPercent val="0"/>
          <c:showBubbleSize val="0"/>
        </c:dLbls>
        <c:axId val="80891904"/>
        <c:axId val="80893824"/>
      </c:scatterChart>
      <c:scatterChart>
        <c:scatterStyle val="lineMarker"/>
        <c:varyColors val="0"/>
        <c:ser>
          <c:idx val="1"/>
          <c:order val="1"/>
          <c:tx>
            <c:v>Hammer Energy</c:v>
          </c:tx>
          <c:spPr>
            <a:ln>
              <a:solidFill>
                <a:srgbClr val="000000"/>
              </a:solidFill>
              <a:prstDash val="dash"/>
            </a:ln>
          </c:spPr>
          <c:marker>
            <c:symbol val="none"/>
          </c:marker>
          <c:xVal>
            <c:numRef>
              <c:f>Data!$C$28:$Y$28</c:f>
              <c:numCache>
                <c:formatCode>0.00</c:formatCode>
                <c:ptCount val="23"/>
                <c:pt idx="0">
                  <c:v>0</c:v>
                </c:pt>
                <c:pt idx="1">
                  <c:v>0</c:v>
                </c:pt>
                <c:pt idx="2">
                  <c:v>0.12724988230916223</c:v>
                </c:pt>
                <c:pt idx="3">
                  <c:v>0.19606388167581953</c:v>
                </c:pt>
                <c:pt idx="4">
                  <c:v>0.25731410877109329</c:v>
                </c:pt>
                <c:pt idx="5">
                  <c:v>0.3429328045638973</c:v>
                </c:pt>
                <c:pt idx="6">
                  <c:v>0.43505910706673517</c:v>
                </c:pt>
                <c:pt idx="7">
                  <c:v>0.53599895415873522</c:v>
                </c:pt>
                <c:pt idx="8">
                  <c:v>0.64660556665312141</c:v>
                </c:pt>
                <c:pt idx="9">
                  <c:v>0.76639083181805634</c:v>
                </c:pt>
                <c:pt idx="10">
                  <c:v>0.89446092768196961</c:v>
                </c:pt>
                <c:pt idx="11">
                  <c:v>1.0315075596154673</c:v>
                </c:pt>
                <c:pt idx="12">
                  <c:v>1.1759850303836719</c:v>
                </c:pt>
                <c:pt idx="13">
                  <c:v>1.322088669238273</c:v>
                </c:pt>
                <c:pt idx="14">
                  <c:v>1.4724057922082507</c:v>
                </c:pt>
                <c:pt idx="15">
                  <c:v>1.632295068646155</c:v>
                </c:pt>
                <c:pt idx="16">
                  <c:v>1.7913857121519086</c:v>
                </c:pt>
                <c:pt idx="17">
                  <c:v>1.95696148714764</c:v>
                </c:pt>
                <c:pt idx="18">
                  <c:v>2.1270633854699224</c:v>
                </c:pt>
                <c:pt idx="19">
                  <c:v>2.2972426347722572</c:v>
                </c:pt>
                <c:pt idx="20">
                  <c:v>2.4711572569279645</c:v>
                </c:pt>
                <c:pt idx="21">
                  <c:v>2.6495873254238655</c:v>
                </c:pt>
                <c:pt idx="22">
                  <c:v>2.8280435613144115</c:v>
                </c:pt>
              </c:numCache>
            </c:numRef>
          </c:xVal>
          <c:yVal>
            <c:numRef>
              <c:f>Data!$C$27:$Y$27</c:f>
              <c:numCache>
                <c:formatCode>0</c:formatCode>
                <c:ptCount val="23"/>
                <c:pt idx="0">
                  <c:v>10500</c:v>
                </c:pt>
                <c:pt idx="1">
                  <c:v>12250</c:v>
                </c:pt>
                <c:pt idx="2">
                  <c:v>14000</c:v>
                </c:pt>
                <c:pt idx="3">
                  <c:v>15750</c:v>
                </c:pt>
                <c:pt idx="4">
                  <c:v>17500</c:v>
                </c:pt>
                <c:pt idx="5">
                  <c:v>19250</c:v>
                </c:pt>
                <c:pt idx="6">
                  <c:v>21000</c:v>
                </c:pt>
                <c:pt idx="7">
                  <c:v>22750</c:v>
                </c:pt>
                <c:pt idx="8">
                  <c:v>24500</c:v>
                </c:pt>
                <c:pt idx="9">
                  <c:v>26250</c:v>
                </c:pt>
                <c:pt idx="10">
                  <c:v>28000</c:v>
                </c:pt>
                <c:pt idx="11">
                  <c:v>29750</c:v>
                </c:pt>
                <c:pt idx="12">
                  <c:v>31500</c:v>
                </c:pt>
                <c:pt idx="13">
                  <c:v>33250</c:v>
                </c:pt>
                <c:pt idx="14">
                  <c:v>35000</c:v>
                </c:pt>
                <c:pt idx="15">
                  <c:v>36750</c:v>
                </c:pt>
                <c:pt idx="16">
                  <c:v>38500</c:v>
                </c:pt>
                <c:pt idx="17">
                  <c:v>40250</c:v>
                </c:pt>
                <c:pt idx="18">
                  <c:v>42000</c:v>
                </c:pt>
                <c:pt idx="19">
                  <c:v>43750</c:v>
                </c:pt>
                <c:pt idx="20">
                  <c:v>45500</c:v>
                </c:pt>
                <c:pt idx="21">
                  <c:v>47250</c:v>
                </c:pt>
                <c:pt idx="22">
                  <c:v>49000</c:v>
                </c:pt>
              </c:numCache>
            </c:numRef>
          </c:yVal>
          <c:smooth val="0"/>
          <c:extLst>
            <c:ext xmlns:c16="http://schemas.microsoft.com/office/drawing/2014/chart" uri="{C3380CC4-5D6E-409C-BE32-E72D297353CC}">
              <c16:uniqueId val="{00000001-0ADF-46C2-94F1-F299486A7199}"/>
            </c:ext>
          </c:extLst>
        </c:ser>
        <c:ser>
          <c:idx val="2"/>
          <c:order val="2"/>
          <c:tx>
            <c:v>Minimum Hammer Energy</c:v>
          </c:tx>
          <c:spPr>
            <a:ln w="41275"/>
          </c:spPr>
          <c:xVal>
            <c:numRef>
              <c:f>Data!$C$33:$D$33</c:f>
              <c:numCache>
                <c:formatCode>0.00</c:formatCode>
                <c:ptCount val="2"/>
                <c:pt idx="0">
                  <c:v>0</c:v>
                </c:pt>
                <c:pt idx="1">
                  <c:v>2.8280435613144115</c:v>
                </c:pt>
              </c:numCache>
            </c:numRef>
          </c:xVal>
          <c:yVal>
            <c:numRef>
              <c:f>Data!$C$31:$D$31</c:f>
              <c:numCache>
                <c:formatCode>General</c:formatCode>
                <c:ptCount val="2"/>
                <c:pt idx="0">
                  <c:v>22300</c:v>
                </c:pt>
                <c:pt idx="1">
                  <c:v>22300</c:v>
                </c:pt>
              </c:numCache>
            </c:numRef>
          </c:yVal>
          <c:smooth val="0"/>
          <c:extLst>
            <c:ext xmlns:c16="http://schemas.microsoft.com/office/drawing/2014/chart" uri="{C3380CC4-5D6E-409C-BE32-E72D297353CC}">
              <c16:uniqueId val="{00000002-0ADF-46C2-94F1-F299486A7199}"/>
            </c:ext>
          </c:extLst>
        </c:ser>
        <c:dLbls>
          <c:showLegendKey val="0"/>
          <c:showVal val="0"/>
          <c:showCatName val="0"/>
          <c:showSerName val="0"/>
          <c:showPercent val="0"/>
          <c:showBubbleSize val="0"/>
        </c:dLbls>
        <c:axId val="80897920"/>
        <c:axId val="80896000"/>
      </c:scatterChart>
      <c:valAx>
        <c:axId val="80891904"/>
        <c:scaling>
          <c:orientation val="minMax"/>
        </c:scaling>
        <c:delete val="0"/>
        <c:axPos val="b"/>
        <c:title>
          <c:tx>
            <c:rich>
              <a:bodyPr/>
              <a:lstStyle/>
              <a:p>
                <a:pPr>
                  <a:defRPr sz="1400"/>
                </a:pPr>
                <a:r>
                  <a:rPr lang="en-US" sz="1400"/>
                  <a:t>Set,</a:t>
                </a:r>
                <a:r>
                  <a:rPr lang="en-US" sz="1400" baseline="0"/>
                  <a:t> Inches</a:t>
                </a:r>
                <a:r>
                  <a:rPr lang="en-US" sz="1400"/>
                  <a:t>/10 Blows</a:t>
                </a:r>
              </a:p>
            </c:rich>
          </c:tx>
          <c:overlay val="0"/>
        </c:title>
        <c:numFmt formatCode="0.00" sourceLinked="1"/>
        <c:majorTickMark val="out"/>
        <c:minorTickMark val="none"/>
        <c:tickLblPos val="nextTo"/>
        <c:crossAx val="80893824"/>
        <c:crosses val="autoZero"/>
        <c:crossBetween val="midCat"/>
      </c:valAx>
      <c:valAx>
        <c:axId val="80893824"/>
        <c:scaling>
          <c:orientation val="minMax"/>
          <c:max val="14"/>
          <c:min val="3"/>
        </c:scaling>
        <c:delete val="0"/>
        <c:axPos val="l"/>
        <c:majorGridlines/>
        <c:title>
          <c:tx>
            <c:rich>
              <a:bodyPr rot="-5400000" vert="horz"/>
              <a:lstStyle/>
              <a:p>
                <a:pPr>
                  <a:defRPr sz="1400"/>
                </a:pPr>
                <a:r>
                  <a:rPr lang="en-US" sz="1400"/>
                  <a:t>Stroke, ft.</a:t>
                </a:r>
              </a:p>
            </c:rich>
          </c:tx>
          <c:overlay val="0"/>
        </c:title>
        <c:numFmt formatCode="General" sourceLinked="1"/>
        <c:majorTickMark val="out"/>
        <c:minorTickMark val="none"/>
        <c:tickLblPos val="nextTo"/>
        <c:crossAx val="80891904"/>
        <c:crosses val="autoZero"/>
        <c:crossBetween val="midCat"/>
      </c:valAx>
      <c:valAx>
        <c:axId val="80896000"/>
        <c:scaling>
          <c:orientation val="minMax"/>
        </c:scaling>
        <c:delete val="0"/>
        <c:axPos val="r"/>
        <c:title>
          <c:tx>
            <c:rich>
              <a:bodyPr rot="-5400000" vert="horz"/>
              <a:lstStyle/>
              <a:p>
                <a:pPr>
                  <a:defRPr sz="1400"/>
                </a:pPr>
                <a:r>
                  <a:rPr lang="en-US" sz="1400"/>
                  <a:t>Energy, ft.-lbs.</a:t>
                </a:r>
              </a:p>
            </c:rich>
          </c:tx>
          <c:overlay val="0"/>
        </c:title>
        <c:numFmt formatCode="0" sourceLinked="1"/>
        <c:majorTickMark val="out"/>
        <c:minorTickMark val="none"/>
        <c:tickLblPos val="nextTo"/>
        <c:crossAx val="80897920"/>
        <c:crosses val="max"/>
        <c:crossBetween val="midCat"/>
      </c:valAx>
      <c:valAx>
        <c:axId val="80897920"/>
        <c:scaling>
          <c:orientation val="minMax"/>
        </c:scaling>
        <c:delete val="1"/>
        <c:axPos val="b"/>
        <c:numFmt formatCode="0.00" sourceLinked="1"/>
        <c:majorTickMark val="out"/>
        <c:minorTickMark val="none"/>
        <c:tickLblPos val="none"/>
        <c:crossAx val="80896000"/>
        <c:crosses val="autoZero"/>
        <c:crossBetween val="midCat"/>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sheetViews>
    <sheetView zoomScale="112" workbookViewId="0" zoomToFit="1"/>
  </sheetViews>
  <sheetProtection content="1" objects="1"/>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2" Type="http://schemas.openxmlformats.org/officeDocument/2006/relationships/hyperlink" Target="http://epg.modot.org/index.php?title=751.36_Driven_Piles" TargetMode="External"/><Relationship Id="rId1" Type="http://schemas.openxmlformats.org/officeDocument/2006/relationships/hyperlink" Target="http://modot.mo.gov/business/standards_and_specs/Sec0702.pdf"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19048</xdr:rowOff>
    </xdr:from>
    <xdr:to>
      <xdr:col>10</xdr:col>
      <xdr:colOff>20484</xdr:colOff>
      <xdr:row>19</xdr:row>
      <xdr:rowOff>122902</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0" y="438967"/>
          <a:ext cx="6237339" cy="2838451"/>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Notes:</a:t>
          </a:r>
        </a:p>
        <a:p>
          <a:pPr algn="l" rtl="0">
            <a:defRPr sz="1000"/>
          </a:pPr>
          <a:r>
            <a:rPr lang="en-US" sz="1000" b="0" i="0" u="none" strike="noStrike" baseline="0">
              <a:solidFill>
                <a:srgbClr val="000000"/>
              </a:solidFill>
              <a:latin typeface="Arial"/>
              <a:cs typeface="Arial"/>
            </a:rPr>
            <a:t>- This spreadsheet will calculate the "Set" per 10 blows required for a given pile capacity according to the Dynamic Bearing Formula shown in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Strokes used in the spreadsheet range from 3 to 14 ft. This should cover most hammer types, if not then modify the strokes value shown in the "Data" sheet.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Enter in the following parameters to make the calculations.  Enter in either "Design Bearing" or "Nominal Axial Compressive Resistance", whichever is specified on the plans.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When finished entering data, go to sheet "Set_Chart" for a chart showing the design Set for the given Pile Capacity.  A minimum pile energy is also shown on the chart.  This value is calculated from a recommended practical refusal limit of 0.5 in. per 10 Blows as described in the publication "</a:t>
          </a:r>
          <a:r>
            <a:rPr lang="en-US" sz="1000" b="0" i="1" u="none" strike="noStrike" baseline="0">
              <a:solidFill>
                <a:srgbClr val="000000"/>
              </a:solidFill>
              <a:latin typeface="Arial"/>
              <a:cs typeface="Arial"/>
            </a:rPr>
            <a:t>Design and Construction of Driven Pile Foundations Reference Manual - Volume II</a:t>
          </a:r>
          <a:r>
            <a:rPr lang="en-US" sz="1000" b="0" i="0" u="none" strike="noStrike" baseline="0">
              <a:solidFill>
                <a:srgbClr val="000000"/>
              </a:solidFill>
              <a:latin typeface="Arial"/>
              <a:cs typeface="Arial"/>
            </a:rPr>
            <a:t>" (FHWA-NHI-05-043).  Any data below this line on the chart is typically ignored, but is shown for special cases, if applicable.</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a:t>
          </a:r>
          <a:r>
            <a:rPr lang="en-US" sz="1000" b="1" i="0" u="none" strike="noStrike" baseline="0">
              <a:solidFill>
                <a:srgbClr val="000000"/>
              </a:solidFill>
              <a:latin typeface="Arial"/>
              <a:cs typeface="Arial"/>
            </a:rPr>
            <a:t>This spreadsheet should not be used to calculate the pile resistance if the pile bears on rock.  For piles bearing on rock see </a:t>
          </a:r>
        </a:p>
      </xdr:txBody>
    </xdr:sp>
    <xdr:clientData/>
  </xdr:twoCellAnchor>
  <xdr:twoCellAnchor>
    <xdr:from>
      <xdr:col>3</xdr:col>
      <xdr:colOff>266700</xdr:colOff>
      <xdr:row>4</xdr:row>
      <xdr:rowOff>19050</xdr:rowOff>
    </xdr:from>
    <xdr:to>
      <xdr:col>4</xdr:col>
      <xdr:colOff>495300</xdr:colOff>
      <xdr:row>5</xdr:row>
      <xdr:rowOff>28575</xdr:rowOff>
    </xdr:to>
    <xdr:sp macro="" textlink="">
      <xdr:nvSpPr>
        <xdr:cNvPr id="1028" name="Text Box 4">
          <a:hlinkClick xmlns:r="http://schemas.openxmlformats.org/officeDocument/2006/relationships" r:id="rId1"/>
          <a:extLst>
            <a:ext uri="{FF2B5EF4-FFF2-40B4-BE49-F238E27FC236}">
              <a16:creationId xmlns:a16="http://schemas.microsoft.com/office/drawing/2014/main" id="{00000000-0008-0000-0000-000004040000}"/>
            </a:ext>
          </a:extLst>
        </xdr:cNvPr>
        <xdr:cNvSpPr txBox="1">
          <a:spLocks noChangeArrowheads="1"/>
        </xdr:cNvSpPr>
      </xdr:nvSpPr>
      <xdr:spPr bwMode="auto">
        <a:xfrm>
          <a:off x="2095500" y="762000"/>
          <a:ext cx="838200" cy="17145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FF"/>
              </a:solidFill>
              <a:latin typeface="Arial"/>
              <a:cs typeface="Arial"/>
            </a:rPr>
            <a:t>Sec 702.4.10</a:t>
          </a:r>
        </a:p>
      </xdr:txBody>
    </xdr:sp>
    <xdr:clientData/>
  </xdr:twoCellAnchor>
  <xdr:twoCellAnchor>
    <xdr:from>
      <xdr:col>0</xdr:col>
      <xdr:colOff>38100</xdr:colOff>
      <xdr:row>33</xdr:row>
      <xdr:rowOff>19050</xdr:rowOff>
    </xdr:from>
    <xdr:to>
      <xdr:col>10</xdr:col>
      <xdr:colOff>114300</xdr:colOff>
      <xdr:row>36</xdr:row>
      <xdr:rowOff>47625</xdr:rowOff>
    </xdr:to>
    <xdr:sp macro="" textlink="">
      <xdr:nvSpPr>
        <xdr:cNvPr id="1032" name="Text Box 8">
          <a:extLst>
            <a:ext uri="{FF2B5EF4-FFF2-40B4-BE49-F238E27FC236}">
              <a16:creationId xmlns:a16="http://schemas.microsoft.com/office/drawing/2014/main" id="{00000000-0008-0000-0000-000008040000}"/>
            </a:ext>
          </a:extLst>
        </xdr:cNvPr>
        <xdr:cNvSpPr txBox="1">
          <a:spLocks noChangeArrowheads="1"/>
        </xdr:cNvSpPr>
      </xdr:nvSpPr>
      <xdr:spPr bwMode="auto">
        <a:xfrm>
          <a:off x="38100" y="5343525"/>
          <a:ext cx="6257925" cy="51435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NOTICE:  The use of this software product, or its output, is the responsibility of the user.  There are no expressed or implied warranties.  Use of this product does not constitute endorsement of the Missouri Department of Transportation or their agents.</a:t>
          </a:r>
        </a:p>
      </xdr:txBody>
    </xdr:sp>
    <xdr:clientData/>
  </xdr:twoCellAnchor>
  <xdr:twoCellAnchor>
    <xdr:from>
      <xdr:col>2</xdr:col>
      <xdr:colOff>512098</xdr:colOff>
      <xdr:row>18</xdr:row>
      <xdr:rowOff>0</xdr:rowOff>
    </xdr:from>
    <xdr:to>
      <xdr:col>4</xdr:col>
      <xdr:colOff>184356</xdr:colOff>
      <xdr:row>19</xdr:row>
      <xdr:rowOff>10242</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000-000005000000}"/>
            </a:ext>
          </a:extLst>
        </xdr:cNvPr>
        <xdr:cNvSpPr txBox="1"/>
      </xdr:nvSpPr>
      <xdr:spPr>
        <a:xfrm>
          <a:off x="1741130" y="2990645"/>
          <a:ext cx="901291" cy="17411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000">
              <a:solidFill>
                <a:srgbClr val="0000FF"/>
              </a:solidFill>
              <a:latin typeface="Arial" pitchFamily="34" charset="0"/>
              <a:cs typeface="Arial" pitchFamily="34" charset="0"/>
            </a:rPr>
            <a:t>EPG 751.36</a:t>
          </a:r>
        </a:p>
      </xdr:txBody>
    </xdr:sp>
    <xdr:clientData/>
  </xdr:twoCellAnchor>
  <mc:AlternateContent xmlns:mc="http://schemas.openxmlformats.org/markup-compatibility/2006">
    <mc:Choice xmlns:a14="http://schemas.microsoft.com/office/drawing/2010/main" Requires="a14">
      <xdr:twoCellAnchor>
        <xdr:from>
          <xdr:col>3</xdr:col>
          <xdr:colOff>57150</xdr:colOff>
          <xdr:row>29</xdr:row>
          <xdr:rowOff>0</xdr:rowOff>
        </xdr:from>
        <xdr:to>
          <xdr:col>5</xdr:col>
          <xdr:colOff>581025</xdr:colOff>
          <xdr:row>30</xdr:row>
          <xdr:rowOff>66675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absoluteAnchor>
    <xdr:pos x="0" y="0"/>
    <xdr:ext cx="8657545" cy="6284799"/>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37"/>
  <sheetViews>
    <sheetView showGridLines="0" tabSelected="1" topLeftCell="A11" zoomScale="93" workbookViewId="0">
      <selection activeCell="E24" sqref="E24"/>
    </sheetView>
  </sheetViews>
  <sheetFormatPr defaultRowHeight="12.75"/>
  <cols>
    <col min="5" max="5" width="10.28515625" bestFit="1" customWidth="1"/>
    <col min="10" max="10" width="9.28515625" bestFit="1" customWidth="1"/>
    <col min="14" max="14" width="13.140625" customWidth="1"/>
  </cols>
  <sheetData>
    <row r="1" spans="1:29" ht="20.25">
      <c r="A1" s="44" t="s">
        <v>0</v>
      </c>
      <c r="N1" t="s">
        <v>1</v>
      </c>
    </row>
    <row r="2" spans="1:29" ht="13.5" thickBot="1">
      <c r="A2" s="3" t="s">
        <v>2</v>
      </c>
      <c r="B2" s="4" t="s">
        <v>3</v>
      </c>
      <c r="C2" s="48" t="s">
        <v>4</v>
      </c>
      <c r="N2" s="87" t="s">
        <v>5</v>
      </c>
      <c r="T2" s="20"/>
      <c r="U2" s="15"/>
      <c r="V2" s="15"/>
      <c r="W2" s="21" t="s">
        <v>6</v>
      </c>
      <c r="X2" s="37">
        <v>100</v>
      </c>
      <c r="Y2" s="14" t="s">
        <v>7</v>
      </c>
      <c r="Z2" s="13" t="s">
        <v>8</v>
      </c>
      <c r="AA2" s="13"/>
      <c r="AB2" s="13"/>
      <c r="AC2" s="22"/>
    </row>
    <row r="4" spans="1:29">
      <c r="A4" s="88"/>
      <c r="N4" s="49"/>
    </row>
    <row r="18" spans="1:10" ht="9" customHeight="1"/>
    <row r="20" spans="1:10" ht="13.5" thickBot="1"/>
    <row r="21" spans="1:10">
      <c r="A21" s="42" t="s">
        <v>9</v>
      </c>
      <c r="B21" s="9"/>
      <c r="C21" s="9"/>
      <c r="D21" s="9"/>
      <c r="E21" s="9"/>
      <c r="F21" s="9"/>
      <c r="G21" s="9"/>
      <c r="H21" s="9"/>
      <c r="I21" s="9"/>
      <c r="J21" s="10"/>
    </row>
    <row r="22" spans="1:10">
      <c r="A22" s="11"/>
      <c r="B22" s="7"/>
      <c r="C22" s="7"/>
      <c r="D22" s="8" t="s">
        <v>10</v>
      </c>
      <c r="E22" s="69" t="s">
        <v>11</v>
      </c>
      <c r="F22" s="5" t="s">
        <v>12</v>
      </c>
      <c r="G22" s="6"/>
      <c r="H22" s="7"/>
      <c r="I22" s="7"/>
      <c r="J22" s="38"/>
    </row>
    <row r="23" spans="1:10">
      <c r="A23" s="11"/>
      <c r="B23" s="7"/>
      <c r="C23" s="7"/>
      <c r="D23" s="8" t="s">
        <v>13</v>
      </c>
      <c r="E23" s="89"/>
      <c r="F23" s="5" t="s">
        <v>14</v>
      </c>
      <c r="G23" s="6"/>
      <c r="H23" s="7"/>
      <c r="I23" s="8" t="s">
        <v>15</v>
      </c>
      <c r="J23" s="50">
        <v>3.5</v>
      </c>
    </row>
    <row r="24" spans="1:10" ht="13.5" thickBot="1">
      <c r="A24" s="20"/>
      <c r="B24" s="15"/>
      <c r="C24" s="15"/>
      <c r="D24" s="21" t="s">
        <v>16</v>
      </c>
      <c r="E24" s="90">
        <v>500</v>
      </c>
      <c r="F24" s="14" t="s">
        <v>17</v>
      </c>
      <c r="G24" s="66"/>
      <c r="H24" s="15"/>
      <c r="I24" s="15"/>
      <c r="J24" s="67"/>
    </row>
    <row r="25" spans="1:10">
      <c r="A25" s="42" t="s">
        <v>18</v>
      </c>
      <c r="B25" s="9"/>
      <c r="C25" s="9"/>
      <c r="D25" s="9"/>
      <c r="E25" s="9"/>
      <c r="F25" s="9"/>
      <c r="G25" s="9"/>
      <c r="H25" s="9"/>
      <c r="I25" s="9"/>
      <c r="J25" s="10"/>
    </row>
    <row r="26" spans="1:10">
      <c r="A26" s="11"/>
      <c r="B26" s="7"/>
      <c r="C26" s="7"/>
      <c r="D26" s="8" t="s">
        <v>19</v>
      </c>
      <c r="E26" s="36">
        <v>3500</v>
      </c>
      <c r="F26" s="5" t="s">
        <v>20</v>
      </c>
      <c r="G26" s="6" t="s">
        <v>21</v>
      </c>
      <c r="H26" s="7"/>
      <c r="I26" s="7"/>
      <c r="J26" s="38"/>
    </row>
    <row r="27" spans="1:10" ht="13.5" thickBot="1">
      <c r="A27" s="27"/>
      <c r="B27" s="16"/>
      <c r="C27" s="16"/>
      <c r="D27" s="16"/>
      <c r="E27" s="16"/>
      <c r="F27" s="16"/>
      <c r="G27" s="16"/>
      <c r="H27" s="16"/>
      <c r="I27" s="16"/>
      <c r="J27" s="19"/>
    </row>
    <row r="28" spans="1:10">
      <c r="A28" s="43"/>
      <c r="B28" s="9"/>
      <c r="C28" s="9"/>
      <c r="D28" s="9"/>
      <c r="E28" s="9"/>
      <c r="F28" s="9"/>
      <c r="G28" s="9"/>
      <c r="H28" s="9"/>
      <c r="I28" s="9"/>
      <c r="J28" s="10"/>
    </row>
    <row r="29" spans="1:10">
      <c r="A29" s="27"/>
      <c r="B29" s="16"/>
      <c r="C29" s="16"/>
      <c r="D29" s="16"/>
      <c r="E29" s="40" t="s">
        <v>22</v>
      </c>
      <c r="F29" s="16"/>
      <c r="G29" s="16"/>
      <c r="H29" s="16"/>
      <c r="I29" s="16"/>
      <c r="J29" s="19"/>
    </row>
    <row r="30" spans="1:10">
      <c r="A30" s="27"/>
      <c r="B30" s="16"/>
      <c r="C30" s="16"/>
      <c r="D30" s="16"/>
      <c r="E30" s="16"/>
      <c r="F30" s="16"/>
      <c r="G30" s="16"/>
      <c r="H30" s="16"/>
      <c r="I30" s="16"/>
      <c r="J30" s="19"/>
    </row>
    <row r="31" spans="1:10" ht="31.5" customHeight="1">
      <c r="A31" s="27"/>
      <c r="B31" s="16"/>
      <c r="C31" s="16"/>
      <c r="D31" s="16"/>
      <c r="E31" s="16"/>
      <c r="F31" s="16"/>
      <c r="G31" s="16"/>
      <c r="H31" s="16"/>
      <c r="I31" s="16"/>
      <c r="J31" s="19"/>
    </row>
    <row r="32" spans="1:10">
      <c r="A32" s="27"/>
      <c r="B32" s="16"/>
      <c r="C32" s="16"/>
      <c r="D32" s="39" t="s">
        <v>23</v>
      </c>
      <c r="E32" s="68">
        <f>ROUND(IF(AND(ISBLANK(E24),ISBLANK(E23)),"ERROR",IF(ISBLANK(E24),E23*2*J23,E24))/IF(E22="No Batter",1,(0.1*(10-E22/12)/(1+(E22/12)^2))),0)</f>
        <v>500</v>
      </c>
      <c r="F32" s="41" t="s">
        <v>17</v>
      </c>
      <c r="G32" s="16"/>
      <c r="H32" s="16"/>
      <c r="I32" s="16"/>
      <c r="J32" s="19"/>
    </row>
    <row r="33" spans="1:10" ht="16.5" thickBot="1">
      <c r="A33" s="91" t="str">
        <f>IF(AND(E23=0,E24=0),"",IF(P&gt;600,"WARNING: LRFD 10.7.3.8.5 Dynamic formulas should not be used when the required nominal resistance exceeds 600 kips.",""))</f>
        <v/>
      </c>
      <c r="B33" s="92"/>
      <c r="C33" s="92"/>
      <c r="D33" s="92"/>
      <c r="E33" s="92"/>
      <c r="F33" s="92"/>
      <c r="G33" s="92"/>
      <c r="H33" s="92"/>
      <c r="I33" s="92"/>
      <c r="J33" s="93"/>
    </row>
    <row r="37" spans="1:10">
      <c r="C37" s="1"/>
    </row>
  </sheetData>
  <sheetProtection sheet="1" objects="1" scenarios="1"/>
  <mergeCells count="1">
    <mergeCell ref="A33:J33"/>
  </mergeCells>
  <phoneticPr fontId="0" type="noConversion"/>
  <conditionalFormatting sqref="E24">
    <cfRule type="expression" dxfId="3" priority="1" stopIfTrue="1">
      <formula>IF(ISBLANK($E$23),TRUE,FALSE)</formula>
    </cfRule>
  </conditionalFormatting>
  <conditionalFormatting sqref="E23">
    <cfRule type="expression" dxfId="2" priority="2" stopIfTrue="1">
      <formula>IF(OR(ISBLANK($E$24),ISBLANK(E23)=FALSE),TRUE,FALSE)</formula>
    </cfRule>
  </conditionalFormatting>
  <dataValidations count="4">
    <dataValidation type="list" errorStyle="warning" allowBlank="1" showInputMessage="1" showErrorMessage="1" error="You are not using standard values for converting Design Bearing to Nominal Axial Compressive Resistance. _x000a__x000a_Typical values are given in the drop-down list." prompt="Typ. 3.5 w/o dynamic pile testing_x000a__x000a_Typ. 2.25 w/ dynamic pile testing" sqref="J23" xr:uid="{00000000-0002-0000-0000-000000000000}">
      <formula1>"3.5,2.25"</formula1>
    </dataValidation>
    <dataValidation type="list" errorStyle="warning" allowBlank="1" showInputMessage="1" promptTitle="Pile Batter" prompt="Enter in the Pile Batter in inches horizontally per 12 inches vertically." sqref="E22" xr:uid="{00000000-0002-0000-0000-000001000000}">
      <formula1>"No Batter,1,2,3,4"</formula1>
    </dataValidation>
    <dataValidation type="decimal" errorStyle="warning" operator="lessThanOrEqual" allowBlank="1" showErrorMessage="1" errorTitle="LRFD 10.7.3.8.5" error="Dynamic formulas should not be used when the required nominal resistance exceeds 600 kips." sqref="E32" xr:uid="{00000000-0002-0000-0000-000002000000}">
      <formula1>600</formula1>
    </dataValidation>
    <dataValidation type="whole" operator="lessThanOrEqual" allowBlank="1" showErrorMessage="1" error="Hammer Efficiency Can Not Exceed 100%" sqref="X2" xr:uid="{00000000-0002-0000-0000-000003000000}">
      <formula1>100</formula1>
    </dataValidation>
  </dataValidations>
  <pageMargins left="0.75" right="0.75" top="1" bottom="1" header="0.5" footer="0.5"/>
  <pageSetup scale="98" orientation="landscape" r:id="rId1"/>
  <headerFooter alignWithMargins="0"/>
  <drawing r:id="rId2"/>
  <legacyDrawing r:id="rId3"/>
  <oleObjects>
    <mc:AlternateContent xmlns:mc="http://schemas.openxmlformats.org/markup-compatibility/2006">
      <mc:Choice Requires="x14">
        <oleObject progId="Equation.3" shapeId="1025" r:id="rId4">
          <objectPr defaultSize="0" autoPict="0" r:id="rId5">
            <anchor moveWithCells="1" sizeWithCells="1">
              <from>
                <xdr:col>3</xdr:col>
                <xdr:colOff>57150</xdr:colOff>
                <xdr:row>29</xdr:row>
                <xdr:rowOff>0</xdr:rowOff>
              </from>
              <to>
                <xdr:col>5</xdr:col>
                <xdr:colOff>581025</xdr:colOff>
                <xdr:row>30</xdr:row>
                <xdr:rowOff>66675</xdr:rowOff>
              </to>
            </anchor>
          </objectPr>
        </oleObject>
      </mc:Choice>
      <mc:Fallback>
        <oleObject progId="Equation.3" shapeId="1025" r:id="rId4"/>
      </mc:Fallback>
    </mc:AlternateContent>
  </oleObjects>
  <webPublishItems count="1">
    <webPublishItem id="32280" divId="Pile Driving Chart_32280" sourceType="printArea" destinationFile="T:\br-proj\straad\Pile Investigation\Pile_Page1.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33"/>
  <sheetViews>
    <sheetView showGridLines="0" workbookViewId="0">
      <selection activeCell="L21" sqref="L21"/>
    </sheetView>
  </sheetViews>
  <sheetFormatPr defaultRowHeight="12.75"/>
  <cols>
    <col min="1" max="1" width="11.28515625" customWidth="1"/>
    <col min="3" max="3" width="11" bestFit="1" customWidth="1"/>
  </cols>
  <sheetData>
    <row r="1" spans="1:25" ht="15.75">
      <c r="A1" s="28" t="s">
        <v>24</v>
      </c>
      <c r="C1" s="2" t="str">
        <f>"P = "&amp;P&amp;" kips, Ram = "&amp;Ham_Wt&amp;" lbs."</f>
        <v>P = 500 kips, Ram = 3500 lbs.</v>
      </c>
    </row>
    <row r="3" spans="1:25" ht="13.5" thickBot="1">
      <c r="A3" s="79">
        <v>1</v>
      </c>
      <c r="B3" s="79">
        <v>2</v>
      </c>
      <c r="C3" s="80">
        <v>3</v>
      </c>
      <c r="D3" s="79">
        <v>4</v>
      </c>
      <c r="E3" s="79">
        <v>5</v>
      </c>
      <c r="F3" s="79">
        <v>6</v>
      </c>
      <c r="G3" s="79">
        <v>7</v>
      </c>
      <c r="H3" s="79">
        <v>8</v>
      </c>
      <c r="I3" s="79">
        <v>9</v>
      </c>
      <c r="J3" s="79">
        <v>10</v>
      </c>
      <c r="K3" s="79">
        <v>11</v>
      </c>
      <c r="L3" s="79">
        <v>12</v>
      </c>
      <c r="M3" s="79">
        <v>13</v>
      </c>
      <c r="N3" s="79">
        <v>14</v>
      </c>
      <c r="O3" s="79">
        <v>15</v>
      </c>
      <c r="P3" s="79">
        <v>16</v>
      </c>
      <c r="Q3" s="79">
        <v>17</v>
      </c>
      <c r="R3" s="79">
        <v>18</v>
      </c>
      <c r="S3" s="79">
        <v>19</v>
      </c>
      <c r="T3" s="79">
        <v>20</v>
      </c>
      <c r="U3" s="79">
        <v>21</v>
      </c>
      <c r="V3" s="79">
        <v>22</v>
      </c>
      <c r="W3" s="79">
        <v>23</v>
      </c>
      <c r="X3" s="79">
        <v>24</v>
      </c>
      <c r="Y3" s="79">
        <v>25</v>
      </c>
    </row>
    <row r="4" spans="1:25">
      <c r="A4" s="23" t="s">
        <v>25</v>
      </c>
      <c r="B4" s="34" t="s">
        <v>26</v>
      </c>
      <c r="C4" s="24"/>
      <c r="D4" s="24"/>
      <c r="E4" s="24"/>
      <c r="F4" s="24"/>
      <c r="G4" s="24"/>
      <c r="H4" s="24"/>
      <c r="I4" s="24"/>
      <c r="J4" s="25" t="s">
        <v>27</v>
      </c>
      <c r="K4" s="24"/>
      <c r="L4" s="24"/>
      <c r="M4" s="24"/>
      <c r="N4" s="24"/>
      <c r="O4" s="24"/>
      <c r="P4" s="24"/>
      <c r="Q4" s="24"/>
      <c r="R4" s="9"/>
      <c r="S4" s="9"/>
      <c r="T4" s="9"/>
      <c r="U4" s="9"/>
      <c r="V4" s="9"/>
      <c r="W4" s="9"/>
      <c r="X4" s="9"/>
      <c r="Y4" s="10"/>
    </row>
    <row r="5" spans="1:25" ht="13.5" thickBot="1">
      <c r="A5" s="31" t="s">
        <v>28</v>
      </c>
      <c r="B5" s="35" t="s">
        <v>29</v>
      </c>
      <c r="C5" s="73">
        <v>3</v>
      </c>
      <c r="D5" s="74">
        <v>3.5</v>
      </c>
      <c r="E5" s="74">
        <v>4</v>
      </c>
      <c r="F5" s="74">
        <v>4.5</v>
      </c>
      <c r="G5" s="74">
        <v>5</v>
      </c>
      <c r="H5" s="74">
        <v>5.5</v>
      </c>
      <c r="I5" s="74">
        <v>6</v>
      </c>
      <c r="J5" s="74">
        <v>6.5</v>
      </c>
      <c r="K5" s="74">
        <v>7</v>
      </c>
      <c r="L5" s="74">
        <v>7.5</v>
      </c>
      <c r="M5" s="74">
        <v>8</v>
      </c>
      <c r="N5" s="74">
        <v>8.5</v>
      </c>
      <c r="O5" s="74">
        <v>9</v>
      </c>
      <c r="P5" s="74">
        <v>9.5</v>
      </c>
      <c r="Q5" s="74">
        <v>10</v>
      </c>
      <c r="R5" s="74">
        <v>10.5</v>
      </c>
      <c r="S5" s="74">
        <v>11</v>
      </c>
      <c r="T5" s="74">
        <v>11.5</v>
      </c>
      <c r="U5" s="74">
        <v>12</v>
      </c>
      <c r="V5" s="74">
        <v>12.5</v>
      </c>
      <c r="W5" s="74">
        <v>13</v>
      </c>
      <c r="X5" s="74">
        <v>13.5</v>
      </c>
      <c r="Y5" s="75">
        <v>14</v>
      </c>
    </row>
    <row r="6" spans="1:25" ht="13.5" thickTop="1">
      <c r="A6" s="82">
        <v>50</v>
      </c>
      <c r="B6" s="71">
        <f t="shared" ref="B6:B17" si="0">10/A6</f>
        <v>0.2</v>
      </c>
      <c r="C6" s="32">
        <f>1.75*SQRT(Ham_Wt*C$5)*LOG(10*$B6)-100</f>
        <v>-46.018807968697686</v>
      </c>
      <c r="D6" s="29">
        <f>1.75*SQRT(Ham_Wt*D$5)*LOG(10*$B6)-100</f>
        <v>-41.693648642361502</v>
      </c>
      <c r="E6" s="29">
        <f>1.75*SQRT(Ham_Wt*E$5)*LOG(10*$B6)-100</f>
        <v>-37.667888499101451</v>
      </c>
      <c r="F6" s="29">
        <f>1.75*SQRT(Ham_Wt*F$5)*LOG(10*$B6)-100</f>
        <v>-33.886811908057979</v>
      </c>
      <c r="G6" s="29">
        <f>1.75*SQRT(Ham_Wt*G$5)*LOG(10*$B6)-100</f>
        <v>-30.310580751447191</v>
      </c>
      <c r="H6" s="29">
        <f>1.75*SQRT(Ham_Wt*H$5)*LOG(10*$B6)-100</f>
        <v>-26.909120468278545</v>
      </c>
      <c r="I6" s="29">
        <f>1.75*SQRT(Ham_Wt*I$5)*LOG(10*$B6)-100</f>
        <v>-23.659066116265819</v>
      </c>
      <c r="J6" s="29">
        <f>1.75*SQRT(Ham_Wt*J$5)*LOG(10*$B6)-100</f>
        <v>-20.541836783369249</v>
      </c>
      <c r="K6" s="29">
        <f>1.75*SQRT(Ham_Wt*K$5)*LOG(10*$B6)-100</f>
        <v>-17.542367137536715</v>
      </c>
      <c r="L6" s="29">
        <f>1.75*SQRT(Ham_Wt*L$5)*LOG(10*$B6)-100</f>
        <v>-14.648241185076671</v>
      </c>
      <c r="M6" s="29">
        <f>1.75*SQRT(Ham_Wt*M$5)*LOG(10*$B6)-100</f>
        <v>-11.849082544077291</v>
      </c>
      <c r="N6" s="29">
        <f>1.75*SQRT(Ham_Wt*N$5)*LOG(10*$B6)-100</f>
        <v>-9.1361140835317656</v>
      </c>
      <c r="O6" s="29">
        <f>1.75*SQRT(Ham_Wt*O$5)*LOG(10*$B6)-100</f>
        <v>-6.501832748652177</v>
      </c>
      <c r="P6" s="29">
        <f>1.75*SQRT(Ham_Wt*P$5)*LOG(10*$B6)-100</f>
        <v>-3.9397647573093479</v>
      </c>
      <c r="Q6" s="29">
        <f>1.75*SQRT(Ham_Wt*Q$5)*LOG(10*$B6)-100</f>
        <v>-1.4442781447920083</v>
      </c>
      <c r="R6" s="29">
        <f>1.75*SQRT(Ham_Wt*R$5)*LOG(10*$B6)-100</f>
        <v>0.98956295539247208</v>
      </c>
      <c r="S6" s="29">
        <f>1.75*SQRT(Ham_Wt*S$5)*LOG(10*$B6)-100</f>
        <v>3.366113119538511</v>
      </c>
      <c r="T6" s="29">
        <f>1.75*SQRT(Ham_Wt*T$5)*LOG(10*$B6)-100</f>
        <v>5.689237186012889</v>
      </c>
      <c r="U6" s="29">
        <f>1.75*SQRT(Ham_Wt*U$5)*LOG(10*$B6)-100</f>
        <v>7.9623840626046274</v>
      </c>
      <c r="V6" s="29">
        <f>1.75*SQRT(Ham_Wt*V$5)*LOG(10*$B6)-100</f>
        <v>10.188646819903369</v>
      </c>
      <c r="W6" s="29">
        <f>1.75*SQRT(Ham_Wt*W$5)*LOG(10*$B6)-100</f>
        <v>12.370812062214185</v>
      </c>
      <c r="X6" s="29">
        <f>1.75*SQRT(Ham_Wt*X$5)*LOG(10*$B6)-100</f>
        <v>14.511400825601271</v>
      </c>
      <c r="Y6" s="30">
        <f>1.75*SQRT(Ham_Wt*Y$5)*LOG(10*$B6)-100</f>
        <v>16.612702715276995</v>
      </c>
    </row>
    <row r="7" spans="1:25">
      <c r="A7" s="83">
        <v>25</v>
      </c>
      <c r="B7" s="70">
        <f t="shared" si="0"/>
        <v>0.4</v>
      </c>
      <c r="C7" s="33">
        <f>1.75*SQRT(Ham_Wt*C$5)*LOG(10*$B7)-100</f>
        <v>7.9623840626046274</v>
      </c>
      <c r="D7" s="17">
        <f>1.75*SQRT(Ham_Wt*D$5)*LOG(10*$B7)-100</f>
        <v>16.612702715276995</v>
      </c>
      <c r="E7" s="17">
        <f>1.75*SQRT(Ham_Wt*E$5)*LOG(10*$B7)-100</f>
        <v>24.664223001797097</v>
      </c>
      <c r="F7" s="17">
        <f>1.75*SQRT(Ham_Wt*F$5)*LOG(10*$B7)-100</f>
        <v>32.226376183884042</v>
      </c>
      <c r="G7" s="17">
        <f>1.75*SQRT(Ham_Wt*G$5)*LOG(10*$B7)-100</f>
        <v>39.378838497105619</v>
      </c>
      <c r="H7" s="17">
        <f>1.75*SQRT(Ham_Wt*H$5)*LOG(10*$B7)-100</f>
        <v>46.181759063442911</v>
      </c>
      <c r="I7" s="17">
        <f>1.75*SQRT(Ham_Wt*I$5)*LOG(10*$B7)-100</f>
        <v>52.681867767468361</v>
      </c>
      <c r="J7" s="17">
        <f>1.75*SQRT(Ham_Wt*J$5)*LOG(10*$B7)-100</f>
        <v>58.916326433261503</v>
      </c>
      <c r="K7" s="17">
        <f>1.75*SQRT(Ham_Wt*K$5)*LOG(10*$B7)-100</f>
        <v>64.91526572492657</v>
      </c>
      <c r="L7" s="17">
        <f>1.75*SQRT(Ham_Wt*L$5)*LOG(10*$B7)-100</f>
        <v>70.703517629846658</v>
      </c>
      <c r="M7" s="17">
        <f>1.75*SQRT(Ham_Wt*M$5)*LOG(10*$B7)-100</f>
        <v>76.301834911845418</v>
      </c>
      <c r="N7" s="17">
        <f>1.75*SQRT(Ham_Wt*N$5)*LOG(10*$B7)-100</f>
        <v>81.727771832936469</v>
      </c>
      <c r="O7" s="17">
        <f>1.75*SQRT(Ham_Wt*O$5)*LOG(10*$B7)-100</f>
        <v>86.996334502695646</v>
      </c>
      <c r="P7" s="17">
        <f>1.75*SQRT(Ham_Wt*P$5)*LOG(10*$B7)-100</f>
        <v>92.120470485381304</v>
      </c>
      <c r="Q7" s="17">
        <f>1.75*SQRT(Ham_Wt*Q$5)*LOG(10*$B7)-100</f>
        <v>97.111443710415983</v>
      </c>
      <c r="R7" s="17">
        <f>1.75*SQRT(Ham_Wt*R$5)*LOG(10*$B7)-100</f>
        <v>101.97912591078494</v>
      </c>
      <c r="S7" s="17">
        <f>1.75*SQRT(Ham_Wt*S$5)*LOG(10*$B7)-100</f>
        <v>106.73222623907702</v>
      </c>
      <c r="T7" s="17">
        <f>1.75*SQRT(Ham_Wt*T$5)*LOG(10*$B7)-100</f>
        <v>111.37847437202578</v>
      </c>
      <c r="U7" s="17">
        <f>1.75*SQRT(Ham_Wt*U$5)*LOG(10*$B7)-100</f>
        <v>115.92476812520925</v>
      </c>
      <c r="V7" s="17">
        <f>1.75*SQRT(Ham_Wt*V$5)*LOG(10*$B7)-100</f>
        <v>120.37729363980674</v>
      </c>
      <c r="W7" s="17">
        <f>1.75*SQRT(Ham_Wt*W$5)*LOG(10*$B7)-100</f>
        <v>124.74162412442837</v>
      </c>
      <c r="X7" s="17">
        <f>1.75*SQRT(Ham_Wt*X$5)*LOG(10*$B7)-100</f>
        <v>129.02280165120254</v>
      </c>
      <c r="Y7" s="26">
        <f>1.75*SQRT(Ham_Wt*Y$5)*LOG(10*$B7)-100</f>
        <v>133.22540543055399</v>
      </c>
    </row>
    <row r="8" spans="1:25">
      <c r="A8" s="83">
        <v>10</v>
      </c>
      <c r="B8" s="70">
        <f t="shared" si="0"/>
        <v>1</v>
      </c>
      <c r="C8" s="33">
        <f>1.75*SQRT(Ham_Wt*C$5)*LOG(10*$B8)-100</f>
        <v>79.321638404292969</v>
      </c>
      <c r="D8" s="17">
        <f>1.75*SQRT(Ham_Wt*D$5)*LOG(10*$B8)-100</f>
        <v>93.689506685313233</v>
      </c>
      <c r="E8" s="17">
        <f>1.75*SQRT(Ham_Wt*E$5)*LOG(10*$B8)-100</f>
        <v>107.06279240848656</v>
      </c>
      <c r="F8" s="17">
        <f>1.75*SQRT(Ham_Wt*F$5)*LOG(10*$B8)-100</f>
        <v>119.62325696519483</v>
      </c>
      <c r="G8" s="17">
        <f>1.75*SQRT(Ham_Wt*G$5)*LOG(10*$B8)-100</f>
        <v>131.50323971815169</v>
      </c>
      <c r="H8" s="17">
        <f>1.75*SQRT(Ham_Wt*H$5)*LOG(10*$B8)-100</f>
        <v>142.80264619645314</v>
      </c>
      <c r="I8" s="17">
        <f>1.75*SQRT(Ham_Wt*I$5)*LOG(10*$B8)-100</f>
        <v>153.59909305831519</v>
      </c>
      <c r="J8" s="17">
        <f>1.75*SQRT(Ham_Wt*J$5)*LOG(10*$B8)-100</f>
        <v>163.95430475747128</v>
      </c>
      <c r="K8" s="17">
        <f>1.75*SQRT(Ham_Wt*K$5)*LOG(10*$B8)-100</f>
        <v>173.91832724372421</v>
      </c>
      <c r="L8" s="17">
        <f>1.75*SQRT(Ham_Wt*L$5)*LOG(10*$B8)-100</f>
        <v>183.53240555534387</v>
      </c>
      <c r="M8" s="17">
        <f>1.75*SQRT(Ham_Wt*M$5)*LOG(10*$B8)-100</f>
        <v>192.83100928692647</v>
      </c>
      <c r="N8" s="17">
        <f>1.75*SQRT(Ham_Wt*N$5)*LOG(10*$B8)-100</f>
        <v>201.84329543655593</v>
      </c>
      <c r="O8" s="17">
        <f>1.75*SQRT(Ham_Wt*O$5)*LOG(10*$B8)-100</f>
        <v>210.59418861272985</v>
      </c>
      <c r="P8" s="17">
        <f>1.75*SQRT(Ham_Wt*P$5)*LOG(10*$B8)-100</f>
        <v>219.10519425418323</v>
      </c>
      <c r="Q8" s="17">
        <f>1.75*SQRT(Ham_Wt*Q$5)*LOG(10*$B8)-100</f>
        <v>227.39502134271987</v>
      </c>
      <c r="R8" s="17">
        <f>1.75*SQRT(Ham_Wt*R$5)*LOG(10*$B8)-100</f>
        <v>235.48006647191426</v>
      </c>
      <c r="S8" s="17">
        <f>1.75*SQRT(Ham_Wt*S$5)*LOG(10*$B8)-100</f>
        <v>243.37479523110017</v>
      </c>
      <c r="T8" s="17">
        <f>1.75*SQRT(Ham_Wt*T$5)*LOG(10*$B8)-100</f>
        <v>251.09204633543038</v>
      </c>
      <c r="U8" s="17">
        <f>1.75*SQRT(Ham_Wt*U$5)*LOG(10*$B8)-100</f>
        <v>258.64327680858594</v>
      </c>
      <c r="V8" s="17">
        <f>1.75*SQRT(Ham_Wt*V$5)*LOG(10*$B8)-100</f>
        <v>266.03876160865804</v>
      </c>
      <c r="W8" s="17">
        <f>1.75*SQRT(Ham_Wt*W$5)*LOG(10*$B8)-100</f>
        <v>273.28775763477699</v>
      </c>
      <c r="X8" s="17">
        <f>1.75*SQRT(Ham_Wt*X$5)*LOG(10*$B8)-100</f>
        <v>280.39863958747276</v>
      </c>
      <c r="Y8" s="26">
        <f>1.75*SQRT(Ham_Wt*Y$5)*LOG(10*$B8)-100</f>
        <v>287.37901337062647</v>
      </c>
    </row>
    <row r="9" spans="1:25">
      <c r="A9" s="83">
        <v>5</v>
      </c>
      <c r="B9" s="70">
        <f t="shared" si="0"/>
        <v>2</v>
      </c>
      <c r="C9" s="33">
        <f>1.75*SQRT(Ham_Wt*C$5)*LOG(10*$B9)-100</f>
        <v>133.3028304355953</v>
      </c>
      <c r="D9" s="17">
        <f>1.75*SQRT(Ham_Wt*D$5)*LOG(10*$B9)-100</f>
        <v>151.99585804295174</v>
      </c>
      <c r="E9" s="17">
        <f>1.75*SQRT(Ham_Wt*E$5)*LOG(10*$B9)-100</f>
        <v>169.39490390938511</v>
      </c>
      <c r="F9" s="17">
        <f>1.75*SQRT(Ham_Wt*F$5)*LOG(10*$B9)-100</f>
        <v>185.73644505713685</v>
      </c>
      <c r="G9" s="17">
        <f>1.75*SQRT(Ham_Wt*G$5)*LOG(10*$B9)-100</f>
        <v>201.19265896670453</v>
      </c>
      <c r="H9" s="17">
        <f>1.75*SQRT(Ham_Wt*H$5)*LOG(10*$B9)-100</f>
        <v>215.89352572817461</v>
      </c>
      <c r="I9" s="17">
        <f>1.75*SQRT(Ham_Wt*I$5)*LOG(10*$B9)-100</f>
        <v>229.94002694204937</v>
      </c>
      <c r="J9" s="17">
        <f>1.75*SQRT(Ham_Wt*J$5)*LOG(10*$B9)-100</f>
        <v>243.41246797410201</v>
      </c>
      <c r="K9" s="17">
        <f>1.75*SQRT(Ham_Wt*K$5)*LOG(10*$B9)-100</f>
        <v>256.37596010618751</v>
      </c>
      <c r="L9" s="17">
        <f>1.75*SQRT(Ham_Wt*L$5)*LOG(10*$B9)-100</f>
        <v>268.88416437026723</v>
      </c>
      <c r="M9" s="17">
        <f>1.75*SQRT(Ham_Wt*M$5)*LOG(10*$B9)-100</f>
        <v>280.98192674284923</v>
      </c>
      <c r="N9" s="17">
        <f>1.75*SQRT(Ham_Wt*N$5)*LOG(10*$B9)-100</f>
        <v>292.70718135302417</v>
      </c>
      <c r="O9" s="17">
        <f>1.75*SQRT(Ham_Wt*O$5)*LOG(10*$B9)-100</f>
        <v>304.09235586407772</v>
      </c>
      <c r="P9" s="17">
        <f>1.75*SQRT(Ham_Wt*P$5)*LOG(10*$B9)-100</f>
        <v>315.16542949687391</v>
      </c>
      <c r="Q9" s="17">
        <f>1.75*SQRT(Ham_Wt*Q$5)*LOG(10*$B9)-100</f>
        <v>325.95074319792786</v>
      </c>
      <c r="R9" s="17">
        <f>1.75*SQRT(Ham_Wt*R$5)*LOG(10*$B9)-100</f>
        <v>336.46962942730676</v>
      </c>
      <c r="S9" s="17">
        <f>1.75*SQRT(Ham_Wt*S$5)*LOG(10*$B9)-100</f>
        <v>346.74090835063868</v>
      </c>
      <c r="T9" s="17">
        <f>1.75*SQRT(Ham_Wt*T$5)*LOG(10*$B9)-100</f>
        <v>356.7812835214433</v>
      </c>
      <c r="U9" s="17">
        <f>1.75*SQRT(Ham_Wt*U$5)*LOG(10*$B9)-100</f>
        <v>366.60566087119059</v>
      </c>
      <c r="V9" s="17">
        <f>1.75*SQRT(Ham_Wt*V$5)*LOG(10*$B9)-100</f>
        <v>376.22740842856143</v>
      </c>
      <c r="W9" s="17">
        <f>1.75*SQRT(Ham_Wt*W$5)*LOG(10*$B9)-100</f>
        <v>385.65856969699121</v>
      </c>
      <c r="X9" s="17">
        <f>1.75*SQRT(Ham_Wt*X$5)*LOG(10*$B9)-100</f>
        <v>394.91004041307406</v>
      </c>
      <c r="Y9" s="26">
        <f>1.75*SQRT(Ham_Wt*Y$5)*LOG(10*$B9)-100</f>
        <v>403.99171608590348</v>
      </c>
    </row>
    <row r="10" spans="1:25">
      <c r="A10" s="83">
        <v>3</v>
      </c>
      <c r="B10" s="70">
        <f t="shared" si="0"/>
        <v>3.3333333333333335</v>
      </c>
      <c r="C10" s="33">
        <f>1.75*SQRT(Ham_Wt*C$5)*LOG(10*$B10)-100</f>
        <v>173.08511169474406</v>
      </c>
      <c r="D10" s="17">
        <f>1.75*SQRT(Ham_Wt*D$5)*LOG(10*$B10)-100</f>
        <v>194.96563291489736</v>
      </c>
      <c r="E10" s="17">
        <f>1.75*SQRT(Ham_Wt*E$5)*LOG(10*$B10)-100</f>
        <v>215.33152549727902</v>
      </c>
      <c r="F10" s="17">
        <f>1.75*SQRT(Ham_Wt*F$5)*LOG(10*$B10)-100</f>
        <v>234.45959000153709</v>
      </c>
      <c r="G10" s="17">
        <f>1.75*SQRT(Ham_Wt*G$5)*LOG(10*$B10)-100</f>
        <v>252.55136323031206</v>
      </c>
      <c r="H10" s="17">
        <f>1.75*SQRT(Ham_Wt*H$5)*LOG(10*$B10)-100</f>
        <v>269.75898919040031</v>
      </c>
      <c r="I10" s="17">
        <f>1.75*SQRT(Ham_Wt*I$5)*LOG(10*$B10)-100</f>
        <v>286.20066864087863</v>
      </c>
      <c r="J10" s="17">
        <f>1.75*SQRT(Ham_Wt*J$5)*LOG(10*$B10)-100</f>
        <v>301.9704004404017</v>
      </c>
      <c r="K10" s="17">
        <f>1.75*SQRT(Ham_Wt*K$5)*LOG(10*$B10)-100</f>
        <v>317.14439850221163</v>
      </c>
      <c r="L10" s="17">
        <f>1.75*SQRT(Ham_Wt*L$5)*LOG(10*$B10)-100</f>
        <v>331.78547401843792</v>
      </c>
      <c r="M10" s="17">
        <f>1.75*SQRT(Ham_Wt*M$5)*LOG(10*$B10)-100</f>
        <v>345.9461200020495</v>
      </c>
      <c r="N10" s="17">
        <f>1.75*SQRT(Ham_Wt*N$5)*LOG(10*$B10)-100</f>
        <v>359.67073902570456</v>
      </c>
      <c r="O10" s="17">
        <f>1.75*SQRT(Ham_Wt*O$5)*LOG(10*$B10)-100</f>
        <v>372.99728824591858</v>
      </c>
      <c r="P10" s="17">
        <f>1.75*SQRT(Ham_Wt*P$5)*LOG(10*$B10)-100</f>
        <v>385.95851783824895</v>
      </c>
      <c r="Q10" s="17">
        <f>1.75*SQRT(Ham_Wt*Q$5)*LOG(10*$B10)-100</f>
        <v>398.58291931343058</v>
      </c>
      <c r="R10" s="17">
        <f>1.75*SQRT(Ham_Wt*R$5)*LOG(10*$B10)-100</f>
        <v>410.89546269531303</v>
      </c>
      <c r="S10" s="17">
        <f>1.75*SQRT(Ham_Wt*S$5)*LOG(10*$B10)-100</f>
        <v>422.91817732243067</v>
      </c>
      <c r="T10" s="17">
        <f>1.75*SQRT(Ham_Wt*T$5)*LOG(10*$B10)-100</f>
        <v>434.67061500120633</v>
      </c>
      <c r="U10" s="17">
        <f>1.75*SQRT(Ham_Wt*U$5)*LOG(10*$B10)-100</f>
        <v>446.17022338948811</v>
      </c>
      <c r="V10" s="17">
        <f>1.75*SQRT(Ham_Wt*V$5)*LOG(10*$B10)-100</f>
        <v>457.43265000256179</v>
      </c>
      <c r="W10" s="17">
        <f>1.75*SQRT(Ham_Wt*W$5)*LOG(10*$B10)-100</f>
        <v>468.47199197535997</v>
      </c>
      <c r="X10" s="17">
        <f>1.75*SQRT(Ham_Wt*X$5)*LOG(10*$B10)-100</f>
        <v>479.30100296131786</v>
      </c>
      <c r="Y10" s="26">
        <f>1.75*SQRT(Ham_Wt*Y$5)*LOG(10*$B10)-100</f>
        <v>489.93126582979471</v>
      </c>
    </row>
    <row r="11" spans="1:25">
      <c r="A11" s="84">
        <v>2.75</v>
      </c>
      <c r="B11" s="70">
        <f t="shared" si="0"/>
        <v>3.6363636363636362</v>
      </c>
      <c r="C11" s="33">
        <f>1.75*SQRT(Ham_Wt*C$5)*LOG(10*$B11)-100</f>
        <v>179.86141834637164</v>
      </c>
      <c r="D11" s="17">
        <f>1.75*SQRT(Ham_Wt*D$5)*LOG(10*$B11)-100</f>
        <v>202.28488063191315</v>
      </c>
      <c r="E11" s="17">
        <f>1.75*SQRT(Ham_Wt*E$5)*LOG(10*$B11)-100</f>
        <v>223.15613043613627</v>
      </c>
      <c r="F11" s="17">
        <f>1.75*SQRT(Ham_Wt*F$5)*LOG(10*$B11)-100</f>
        <v>242.75883682009464</v>
      </c>
      <c r="G11" s="17">
        <f>1.75*SQRT(Ham_Wt*G$5)*LOG(10*$B11)-100</f>
        <v>261.29953750049475</v>
      </c>
      <c r="H11" s="17">
        <f>1.75*SQRT(Ham_Wt*H$5)*LOG(10*$B11)-100</f>
        <v>278.93415177030232</v>
      </c>
      <c r="I11" s="17">
        <f>1.75*SQRT(Ham_Wt*I$5)*LOG(10*$B11)-100</f>
        <v>295.78381341040932</v>
      </c>
      <c r="J11" s="17">
        <f>1.75*SQRT(Ham_Wt*J$5)*LOG(10*$B11)-100</f>
        <v>311.9448537577486</v>
      </c>
      <c r="K11" s="17">
        <f>1.75*SQRT(Ham_Wt*K$5)*LOG(10*$B11)-100</f>
        <v>327.49537788998362</v>
      </c>
      <c r="L11" s="17">
        <f>1.75*SQRT(Ham_Wt*L$5)*LOG(10*$B11)-100</f>
        <v>342.49975558988399</v>
      </c>
      <c r="M11" s="17">
        <f>1.75*SQRT(Ham_Wt*M$5)*LOG(10*$B11)-100</f>
        <v>357.01178242679288</v>
      </c>
      <c r="N11" s="17">
        <f>1.75*SQRT(Ham_Wt*N$5)*LOG(10*$B11)-100</f>
        <v>371.07696277436594</v>
      </c>
      <c r="O11" s="17">
        <f>1.75*SQRT(Ham_Wt*O$5)*LOG(10*$B11)-100</f>
        <v>384.73419565420443</v>
      </c>
      <c r="P11" s="17">
        <f>1.75*SQRT(Ham_Wt*P$5)*LOG(10*$B11)-100</f>
        <v>398.01704390144693</v>
      </c>
      <c r="Q11" s="17">
        <f>1.75*SQRT(Ham_Wt*Q$5)*LOG(10*$B11)-100</f>
        <v>410.95470601232631</v>
      </c>
      <c r="R11" s="17">
        <f>1.75*SQRT(Ham_Wt*R$5)*LOG(10*$B11)-100</f>
        <v>423.57277161436684</v>
      </c>
      <c r="S11" s="17">
        <f>1.75*SQRT(Ham_Wt*S$5)*LOG(10*$B11)-100</f>
        <v>435.89381667990631</v>
      </c>
      <c r="T11" s="17">
        <f>1.75*SQRT(Ham_Wt*T$5)*LOG(10*$B11)-100</f>
        <v>447.93787817193675</v>
      </c>
      <c r="U11" s="17">
        <f>1.75*SQRT(Ham_Wt*U$5)*LOG(10*$B11)-100</f>
        <v>459.72283669274327</v>
      </c>
      <c r="V11" s="17">
        <f>1.75*SQRT(Ham_Wt*V$5)*LOG(10*$B11)-100</f>
        <v>471.264728033491</v>
      </c>
      <c r="W11" s="17">
        <f>1.75*SQRT(Ham_Wt*W$5)*LOG(10*$B11)-100</f>
        <v>482.57799913400925</v>
      </c>
      <c r="X11" s="17">
        <f>1.75*SQRT(Ham_Wt*X$5)*LOG(10*$B11)-100</f>
        <v>493.6757201156139</v>
      </c>
      <c r="Y11" s="26">
        <f>1.75*SQRT(Ham_Wt*Y$5)*LOG(10*$B11)-100</f>
        <v>504.56976126382631</v>
      </c>
    </row>
    <row r="12" spans="1:25">
      <c r="A12" s="84">
        <v>2.5</v>
      </c>
      <c r="B12" s="70">
        <f t="shared" si="0"/>
        <v>4</v>
      </c>
      <c r="C12" s="33">
        <f>1.75*SQRT(Ham_Wt*C$5)*LOG(10*$B12)-100</f>
        <v>187.28402246689757</v>
      </c>
      <c r="D12" s="17">
        <f>1.75*SQRT(Ham_Wt*D$5)*LOG(10*$B12)-100</f>
        <v>210.30220940059019</v>
      </c>
      <c r="E12" s="17">
        <f>1.75*SQRT(Ham_Wt*E$5)*LOG(10*$B12)-100</f>
        <v>231.72701541028363</v>
      </c>
      <c r="F12" s="17">
        <f>1.75*SQRT(Ham_Wt*F$5)*LOG(10*$B12)-100</f>
        <v>251.84963314907884</v>
      </c>
      <c r="G12" s="17">
        <f>1.75*SQRT(Ham_Wt*G$5)*LOG(10*$B12)-100</f>
        <v>270.88207821525725</v>
      </c>
      <c r="H12" s="17">
        <f>1.75*SQRT(Ham_Wt*H$5)*LOG(10*$B12)-100</f>
        <v>288.98440525989599</v>
      </c>
      <c r="I12" s="17">
        <f>1.75*SQRT(Ham_Wt*I$5)*LOG(10*$B12)-100</f>
        <v>306.28096082578355</v>
      </c>
      <c r="J12" s="17">
        <f>1.75*SQRT(Ham_Wt*J$5)*LOG(10*$B12)-100</f>
        <v>322.87063119073275</v>
      </c>
      <c r="K12" s="17">
        <f>1.75*SQRT(Ham_Wt*K$5)*LOG(10*$B12)-100</f>
        <v>338.83359296865075</v>
      </c>
      <c r="L12" s="17">
        <f>1.75*SQRT(Ham_Wt*L$5)*LOG(10*$B12)-100</f>
        <v>354.23592318519047</v>
      </c>
      <c r="M12" s="17">
        <f>1.75*SQRT(Ham_Wt*M$5)*LOG(10*$B12)-100</f>
        <v>369.13284419877186</v>
      </c>
      <c r="N12" s="17">
        <f>1.75*SQRT(Ham_Wt*N$5)*LOG(10*$B12)-100</f>
        <v>383.57106726949235</v>
      </c>
      <c r="O12" s="17">
        <f>1.75*SQRT(Ham_Wt*O$5)*LOG(10*$B12)-100</f>
        <v>397.59052311542547</v>
      </c>
      <c r="P12" s="17">
        <f>1.75*SQRT(Ham_Wt*P$5)*LOG(10*$B12)-100</f>
        <v>411.22566473956454</v>
      </c>
      <c r="Q12" s="17">
        <f>1.75*SQRT(Ham_Wt*Q$5)*LOG(10*$B12)-100</f>
        <v>424.5064650531358</v>
      </c>
      <c r="R12" s="17">
        <f>1.75*SQRT(Ham_Wt*R$5)*LOG(10*$B12)-100</f>
        <v>437.45919238269914</v>
      </c>
      <c r="S12" s="17">
        <f>1.75*SQRT(Ham_Wt*S$5)*LOG(10*$B12)-100</f>
        <v>450.10702147017719</v>
      </c>
      <c r="T12" s="17">
        <f>1.75*SQRT(Ham_Wt*T$5)*LOG(10*$B12)-100</f>
        <v>462.4705207074561</v>
      </c>
      <c r="U12" s="17">
        <f>1.75*SQRT(Ham_Wt*U$5)*LOG(10*$B12)-100</f>
        <v>474.56804493379514</v>
      </c>
      <c r="V12" s="17">
        <f>1.75*SQRT(Ham_Wt*V$5)*LOG(10*$B12)-100</f>
        <v>486.41605524846477</v>
      </c>
      <c r="W12" s="17">
        <f>1.75*SQRT(Ham_Wt*W$5)*LOG(10*$B12)-100</f>
        <v>498.02938175920531</v>
      </c>
      <c r="X12" s="17">
        <f>1.75*SQRT(Ham_Wt*X$5)*LOG(10*$B12)-100</f>
        <v>509.42144123867524</v>
      </c>
      <c r="Y12" s="26">
        <f>1.75*SQRT(Ham_Wt*Y$5)*LOG(10*$B12)-100</f>
        <v>520.60441880118037</v>
      </c>
    </row>
    <row r="13" spans="1:25">
      <c r="A13" s="84">
        <v>2.25</v>
      </c>
      <c r="B13" s="70">
        <f t="shared" si="0"/>
        <v>4.4444444444444446</v>
      </c>
      <c r="C13" s="33">
        <f>1.75*SQRT(Ham_Wt*C$5)*LOG(10*$B13)-100</f>
        <v>195.48933064350683</v>
      </c>
      <c r="D13" s="17">
        <f>1.75*SQRT(Ham_Wt*D$5)*LOG(10*$B13)-100</f>
        <v>219.16495517444525</v>
      </c>
      <c r="E13" s="17">
        <f>1.75*SQRT(Ham_Wt*E$5)*LOG(10*$B13)-100</f>
        <v>241.20168917938202</v>
      </c>
      <c r="F13" s="17">
        <f>1.75*SQRT(Ham_Wt*F$5)*LOG(10*$B13)-100</f>
        <v>261.89904225656852</v>
      </c>
      <c r="G13" s="17">
        <f>1.75*SQRT(Ham_Wt*G$5)*LOG(10*$B13)-100</f>
        <v>281.47508552142631</v>
      </c>
      <c r="H13" s="17">
        <f>1.75*SQRT(Ham_Wt*H$5)*LOG(10*$B13)-100</f>
        <v>300.09444505133717</v>
      </c>
      <c r="I13" s="17">
        <f>1.75*SQRT(Ham_Wt*I$5)*LOG(10*$B13)-100</f>
        <v>317.88501893259519</v>
      </c>
      <c r="J13" s="17">
        <f>1.75*SQRT(Ham_Wt*J$5)*LOG(10*$B13)-100</f>
        <v>334.94851779912233</v>
      </c>
      <c r="K13" s="17">
        <f>1.75*SQRT(Ham_Wt*K$5)*LOG(10*$B13)-100</f>
        <v>351.36740824190139</v>
      </c>
      <c r="L13" s="17">
        <f>1.75*SQRT(Ham_Wt*L$5)*LOG(10*$B13)-100</f>
        <v>367.20965455603471</v>
      </c>
      <c r="M13" s="17">
        <f>1.75*SQRT(Ham_Wt*M$5)*LOG(10*$B13)-100</f>
        <v>382.53205634209144</v>
      </c>
      <c r="N13" s="17">
        <f>1.75*SQRT(Ham_Wt*N$5)*LOG(10*$B13)-100</f>
        <v>397.38265901123367</v>
      </c>
      <c r="O13" s="17">
        <f>1.75*SQRT(Ham_Wt*O$5)*LOG(10*$B13)-100</f>
        <v>411.80253376907302</v>
      </c>
      <c r="P13" s="17">
        <f>1.75*SQRT(Ham_Wt*P$5)*LOG(10*$B13)-100</f>
        <v>425.82711765351269</v>
      </c>
      <c r="Q13" s="17">
        <f>1.75*SQRT(Ham_Wt*Q$5)*LOG(10*$B13)-100</f>
        <v>439.4872396518374</v>
      </c>
      <c r="R13" s="17">
        <f>1.75*SQRT(Ham_Wt*R$5)*LOG(10*$B13)-100</f>
        <v>452.80991835758243</v>
      </c>
      <c r="S13" s="17">
        <f>1.75*SQRT(Ham_Wt*S$5)*LOG(10*$B13)-100</f>
        <v>465.81899042173802</v>
      </c>
      <c r="T13" s="17">
        <f>1.75*SQRT(Ham_Wt*T$5)*LOG(10*$B13)-100</f>
        <v>478.53561170357773</v>
      </c>
      <c r="U13" s="17">
        <f>1.75*SQRT(Ham_Wt*U$5)*LOG(10*$B13)-100</f>
        <v>490.97866128701367</v>
      </c>
      <c r="V13" s="17">
        <f>1.75*SQRT(Ham_Wt*V$5)*LOG(10*$B13)-100</f>
        <v>503.16507042761418</v>
      </c>
      <c r="W13" s="17">
        <f>1.75*SQRT(Ham_Wt*W$5)*LOG(10*$B13)-100</f>
        <v>515.11009280559426</v>
      </c>
      <c r="X13" s="17">
        <f>1.75*SQRT(Ham_Wt*X$5)*LOG(10*$B13)-100</f>
        <v>526.8275283988927</v>
      </c>
      <c r="Y13" s="26">
        <f>1.75*SQRT(Ham_Wt*Y$5)*LOG(10*$B13)-100</f>
        <v>538.32991034889051</v>
      </c>
    </row>
    <row r="14" spans="1:25">
      <c r="A14" s="84">
        <v>2</v>
      </c>
      <c r="B14" s="70">
        <f t="shared" si="0"/>
        <v>5</v>
      </c>
      <c r="C14" s="33">
        <f>1.75*SQRT(Ham_Wt*C$5)*LOG(10*$B14)-100</f>
        <v>204.66208477728361</v>
      </c>
      <c r="D14" s="17">
        <f>1.75*SQRT(Ham_Wt*D$5)*LOG(10*$B14)-100</f>
        <v>229.07266201298796</v>
      </c>
      <c r="E14" s="17">
        <f>1.75*SQRT(Ham_Wt*E$5)*LOG(10*$B14)-100</f>
        <v>251.79347331607454</v>
      </c>
      <c r="F14" s="17">
        <f>1.75*SQRT(Ham_Wt*F$5)*LOG(10*$B14)-100</f>
        <v>273.1333258384476</v>
      </c>
      <c r="G14" s="17">
        <f>1.75*SQRT(Ham_Wt*G$5)*LOG(10*$B14)-100</f>
        <v>293.31706018775054</v>
      </c>
      <c r="H14" s="17">
        <f>1.75*SQRT(Ham_Wt*H$5)*LOG(10*$B14)-100</f>
        <v>312.51441286118484</v>
      </c>
      <c r="I14" s="17">
        <f>1.75*SQRT(Ham_Wt*I$5)*LOG(10*$B14)-100</f>
        <v>330.8572522328962</v>
      </c>
      <c r="J14" s="17">
        <f>1.75*SQRT(Ham_Wt*J$5)*LOG(10*$B14)-100</f>
        <v>348.45044629831182</v>
      </c>
      <c r="K14" s="17">
        <f>1.75*SQRT(Ham_Wt*K$5)*LOG(10*$B14)-100</f>
        <v>365.37902162498511</v>
      </c>
      <c r="L14" s="17">
        <f>1.75*SQRT(Ham_Wt*L$5)*LOG(10*$B14)-100</f>
        <v>381.71305229576438</v>
      </c>
      <c r="M14" s="17">
        <f>1.75*SQRT(Ham_Wt*M$5)*LOG(10*$B14)-100</f>
        <v>397.5111011179302</v>
      </c>
      <c r="N14" s="17">
        <f>1.75*SQRT(Ham_Wt*N$5)*LOG(10*$B14)-100</f>
        <v>412.82270495664363</v>
      </c>
      <c r="O14" s="17">
        <f>1.75*SQRT(Ham_Wt*O$5)*LOG(10*$B14)-100</f>
        <v>427.69020997411189</v>
      </c>
      <c r="P14" s="17">
        <f>1.75*SQRT(Ham_Wt*P$5)*LOG(10*$B14)-100</f>
        <v>442.15015326567584</v>
      </c>
      <c r="Q14" s="17">
        <f>1.75*SQRT(Ham_Wt*Q$5)*LOG(10*$B14)-100</f>
        <v>456.2343208302317</v>
      </c>
      <c r="R14" s="17">
        <f>1.75*SQRT(Ham_Wt*R$5)*LOG(10*$B14)-100</f>
        <v>469.97056998843607</v>
      </c>
      <c r="S14" s="17">
        <f>1.75*SQRT(Ham_Wt*S$5)*LOG(10*$B14)-100</f>
        <v>483.38347734266176</v>
      </c>
      <c r="T14" s="17">
        <f>1.75*SQRT(Ham_Wt*T$5)*LOG(10*$B14)-100</f>
        <v>496.4948554848479</v>
      </c>
      <c r="U14" s="17">
        <f>1.75*SQRT(Ham_Wt*U$5)*LOG(10*$B14)-100</f>
        <v>509.32416955456722</v>
      </c>
      <c r="V14" s="17">
        <f>1.75*SQRT(Ham_Wt*V$5)*LOG(10*$B14)-100</f>
        <v>521.88887639741267</v>
      </c>
      <c r="W14" s="17">
        <f>1.75*SQRT(Ham_Wt*W$5)*LOG(10*$B14)-100</f>
        <v>534.20470320733978</v>
      </c>
      <c r="X14" s="17">
        <f>1.75*SQRT(Ham_Wt*X$5)*LOG(10*$B14)-100</f>
        <v>546.28587834934422</v>
      </c>
      <c r="Y14" s="26">
        <f>1.75*SQRT(Ham_Wt*Y$5)*LOG(10*$B14)-100</f>
        <v>558.14532402597592</v>
      </c>
    </row>
    <row r="15" spans="1:25">
      <c r="A15" s="84">
        <v>1.75</v>
      </c>
      <c r="B15" s="70">
        <f t="shared" si="0"/>
        <v>5.7142857142857144</v>
      </c>
      <c r="C15" s="33">
        <f>1.75*SQRT(Ham_Wt*C$5)*LOG(10*$B15)-100</f>
        <v>215.0612957235773</v>
      </c>
      <c r="D15" s="17">
        <f>1.75*SQRT(Ham_Wt*D$5)*LOG(10*$B15)-100</f>
        <v>240.30509361481694</v>
      </c>
      <c r="E15" s="17">
        <f>1.75*SQRT(Ham_Wt*E$5)*LOG(10*$B15)-100</f>
        <v>263.80144779447926</v>
      </c>
      <c r="F15" s="17">
        <f>1.75*SQRT(Ham_Wt*F$5)*LOG(10*$B15)-100</f>
        <v>285.86970611144011</v>
      </c>
      <c r="G15" s="17">
        <f>1.75*SQRT(Ham_Wt*G$5)*LOG(10*$B15)-100</f>
        <v>306.74238379064832</v>
      </c>
      <c r="H15" s="17">
        <f>1.75*SQRT(Ham_Wt*H$5)*LOG(10*$B15)-100</f>
        <v>326.5950110454516</v>
      </c>
      <c r="I15" s="17">
        <f>1.75*SQRT(Ham_Wt*I$5)*LOG(10*$B15)-100</f>
        <v>345.56395739112344</v>
      </c>
      <c r="J15" s="17">
        <f>1.75*SQRT(Ham_Wt*J$5)*LOG(10*$B15)-100</f>
        <v>363.75767034433926</v>
      </c>
      <c r="K15" s="17">
        <f>1.75*SQRT(Ham_Wt*K$5)*LOG(10*$B15)-100</f>
        <v>381.26407873471982</v>
      </c>
      <c r="L15" s="17">
        <f>1.75*SQRT(Ham_Wt*L$5)*LOG(10*$B15)-100</f>
        <v>398.15564852518588</v>
      </c>
      <c r="M15" s="17">
        <f>1.75*SQRT(Ham_Wt*M$5)*LOG(10*$B15)-100</f>
        <v>414.49294148192018</v>
      </c>
      <c r="N15" s="17">
        <f>1.75*SQRT(Ham_Wt*N$5)*LOG(10*$B15)-100</f>
        <v>430.32718534117066</v>
      </c>
      <c r="O15" s="17">
        <f>1.75*SQRT(Ham_Wt*O$5)*LOG(10*$B15)-100</f>
        <v>445.70217169171895</v>
      </c>
      <c r="P15" s="17">
        <f>1.75*SQRT(Ham_Wt*P$5)*LOG(10*$B15)-100</f>
        <v>460.65568477116881</v>
      </c>
      <c r="Q15" s="17">
        <f>1.75*SQRT(Ham_Wt*Q$5)*LOG(10*$B15)-100</f>
        <v>475.22059554869736</v>
      </c>
      <c r="R15" s="17">
        <f>1.75*SQRT(Ham_Wt*R$5)*LOG(10*$B15)-100</f>
        <v>489.42571221534615</v>
      </c>
      <c r="S15" s="17">
        <f>1.75*SQRT(Ham_Wt*S$5)*LOG(10*$B15)-100</f>
        <v>503.29645026117782</v>
      </c>
      <c r="T15" s="17">
        <f>1.75*SQRT(Ham_Wt*T$5)*LOG(10*$B15)-100</f>
        <v>516.85536682021973</v>
      </c>
      <c r="U15" s="17">
        <f>1.75*SQRT(Ham_Wt*U$5)*LOG(10*$B15)-100</f>
        <v>530.1225914471546</v>
      </c>
      <c r="V15" s="17">
        <f>1.75*SQRT(Ham_Wt*V$5)*LOG(10*$B15)-100</f>
        <v>543.11617685240014</v>
      </c>
      <c r="W15" s="17">
        <f>1.75*SQRT(Ham_Wt*W$5)*LOG(10*$B15)-100</f>
        <v>555.85238705551535</v>
      </c>
      <c r="X15" s="17">
        <f>1.75*SQRT(Ham_Wt*X$5)*LOG(10*$B15)-100</f>
        <v>568.34593608668513</v>
      </c>
      <c r="Y15" s="26">
        <f>1.75*SQRT(Ham_Wt*Y$5)*LOG(10*$B15)-100</f>
        <v>580.61018722963388</v>
      </c>
    </row>
    <row r="16" spans="1:25">
      <c r="A16" s="84">
        <v>1.5</v>
      </c>
      <c r="B16" s="70">
        <f t="shared" si="0"/>
        <v>6.666666666666667</v>
      </c>
      <c r="C16" s="33">
        <f>1.75*SQRT(Ham_Wt*C$5)*LOG(10*$B16)-100</f>
        <v>227.06630372604639</v>
      </c>
      <c r="D16" s="17">
        <f>1.75*SQRT(Ham_Wt*D$5)*LOG(10*$B16)-100</f>
        <v>253.27198427253592</v>
      </c>
      <c r="E16" s="17">
        <f>1.75*SQRT(Ham_Wt*E$5)*LOG(10*$B16)-100</f>
        <v>277.66363699817759</v>
      </c>
      <c r="F16" s="17">
        <f>1.75*SQRT(Ham_Wt*F$5)*LOG(10*$B16)-100</f>
        <v>300.57277809347909</v>
      </c>
      <c r="G16" s="17">
        <f>1.75*SQRT(Ham_Wt*G$5)*LOG(10*$B16)-100</f>
        <v>322.2407824788649</v>
      </c>
      <c r="H16" s="17">
        <f>1.75*SQRT(Ham_Wt*H$5)*LOG(10*$B16)-100</f>
        <v>342.84986872212176</v>
      </c>
      <c r="I16" s="17">
        <f>1.75*SQRT(Ham_Wt*I$5)*LOG(10*$B16)-100</f>
        <v>362.54160252461281</v>
      </c>
      <c r="J16" s="17">
        <f>1.75*SQRT(Ham_Wt*J$5)*LOG(10*$B16)-100</f>
        <v>381.4285636570325</v>
      </c>
      <c r="K16" s="17">
        <f>1.75*SQRT(Ham_Wt*K$5)*LOG(10*$B16)-100</f>
        <v>399.60203136467493</v>
      </c>
      <c r="L16" s="17">
        <f>1.75*SQRT(Ham_Wt*L$5)*LOG(10*$B16)-100</f>
        <v>417.13723283336128</v>
      </c>
      <c r="M16" s="17">
        <f>1.75*SQRT(Ham_Wt*M$5)*LOG(10*$B16)-100</f>
        <v>434.09703745797219</v>
      </c>
      <c r="N16" s="17">
        <f>1.75*SQRT(Ham_Wt*N$5)*LOG(10*$B16)-100</f>
        <v>450.53462494217285</v>
      </c>
      <c r="O16" s="17">
        <f>1.75*SQRT(Ham_Wt*O$5)*LOG(10*$B16)-100</f>
        <v>466.49545549726645</v>
      </c>
      <c r="P16" s="17">
        <f>1.75*SQRT(Ham_Wt*P$5)*LOG(10*$B16)-100</f>
        <v>482.01875308093963</v>
      </c>
      <c r="Q16" s="17">
        <f>1.75*SQRT(Ham_Wt*Q$5)*LOG(10*$B16)-100</f>
        <v>497.13864116863863</v>
      </c>
      <c r="R16" s="17">
        <f>1.75*SQRT(Ham_Wt*R$5)*LOG(10*$B16)-100</f>
        <v>511.88502565070553</v>
      </c>
      <c r="S16" s="17">
        <f>1.75*SQRT(Ham_Wt*S$5)*LOG(10*$B16)-100</f>
        <v>526.28429044196923</v>
      </c>
      <c r="T16" s="17">
        <f>1.75*SQRT(Ham_Wt*T$5)*LOG(10*$B16)-100</f>
        <v>540.3598521872193</v>
      </c>
      <c r="U16" s="17">
        <f>1.75*SQRT(Ham_Wt*U$5)*LOG(10*$B16)-100</f>
        <v>554.13260745209277</v>
      </c>
      <c r="V16" s="17">
        <f>1.75*SQRT(Ham_Wt*V$5)*LOG(10*$B16)-100</f>
        <v>567.62129682246518</v>
      </c>
      <c r="W16" s="17">
        <f>1.75*SQRT(Ham_Wt*W$5)*LOG(10*$B16)-100</f>
        <v>580.84280403757418</v>
      </c>
      <c r="X16" s="17">
        <f>1.75*SQRT(Ham_Wt*X$5)*LOG(10*$B16)-100</f>
        <v>593.81240378691916</v>
      </c>
      <c r="Y16" s="26">
        <f>1.75*SQRT(Ham_Wt*Y$5)*LOG(10*$B16)-100</f>
        <v>606.54396854507183</v>
      </c>
    </row>
    <row r="17" spans="1:25">
      <c r="A17" s="84">
        <v>1.25</v>
      </c>
      <c r="B17" s="70">
        <f t="shared" si="0"/>
        <v>8</v>
      </c>
      <c r="C17" s="33">
        <f>1.75*SQRT(Ham_Wt*C$5)*LOG(10*$B17)-100</f>
        <v>241.2652144981999</v>
      </c>
      <c r="D17" s="17">
        <f>1.75*SQRT(Ham_Wt*D$5)*LOG(10*$B17)-100</f>
        <v>268.60856075822875</v>
      </c>
      <c r="E17" s="17">
        <f>1.75*SQRT(Ham_Wt*E$5)*LOG(10*$B17)-100</f>
        <v>294.0591269111822</v>
      </c>
      <c r="F17" s="17">
        <f>1.75*SQRT(Ham_Wt*F$5)*LOG(10*$B17)-100</f>
        <v>317.96282124102089</v>
      </c>
      <c r="G17" s="17">
        <f>1.75*SQRT(Ham_Wt*G$5)*LOG(10*$B17)-100</f>
        <v>340.57149746381009</v>
      </c>
      <c r="H17" s="17">
        <f>1.75*SQRT(Ham_Wt*H$5)*LOG(10*$B17)-100</f>
        <v>362.07528479161749</v>
      </c>
      <c r="I17" s="17">
        <f>1.75*SQRT(Ham_Wt*I$5)*LOG(10*$B17)-100</f>
        <v>382.62189470951773</v>
      </c>
      <c r="J17" s="17">
        <f>1.75*SQRT(Ham_Wt*J$5)*LOG(10*$B17)-100</f>
        <v>402.32879440736349</v>
      </c>
      <c r="K17" s="17">
        <f>1.75*SQRT(Ham_Wt*K$5)*LOG(10*$B17)-100</f>
        <v>421.29122583111405</v>
      </c>
      <c r="L17" s="17">
        <f>1.75*SQRT(Ham_Wt*L$5)*LOG(10*$B17)-100</f>
        <v>439.58768200011377</v>
      </c>
      <c r="M17" s="17">
        <f>1.75*SQRT(Ham_Wt*M$5)*LOG(10*$B17)-100</f>
        <v>457.28376165469456</v>
      </c>
      <c r="N17" s="17">
        <f>1.75*SQRT(Ham_Wt*N$5)*LOG(10*$B17)-100</f>
        <v>474.43495318596058</v>
      </c>
      <c r="O17" s="17">
        <f>1.75*SQRT(Ham_Wt*O$5)*LOG(10*$B17)-100</f>
        <v>491.08869036677333</v>
      </c>
      <c r="P17" s="17">
        <f>1.75*SQRT(Ham_Wt*P$5)*LOG(10*$B17)-100</f>
        <v>507.28589998225516</v>
      </c>
      <c r="Q17" s="17">
        <f>1.75*SQRT(Ham_Wt*Q$5)*LOG(10*$B17)-100</f>
        <v>523.06218690834385</v>
      </c>
      <c r="R17" s="17">
        <f>1.75*SQRT(Ham_Wt*R$5)*LOG(10*$B17)-100</f>
        <v>538.4487553380917</v>
      </c>
      <c r="S17" s="17">
        <f>1.75*SQRT(Ham_Wt*S$5)*LOG(10*$B17)-100</f>
        <v>553.47313458971564</v>
      </c>
      <c r="T17" s="17">
        <f>1.75*SQRT(Ham_Wt*T$5)*LOG(10*$B17)-100</f>
        <v>568.15975789346908</v>
      </c>
      <c r="U17" s="17">
        <f>1.75*SQRT(Ham_Wt*U$5)*LOG(10*$B17)-100</f>
        <v>582.53042899639979</v>
      </c>
      <c r="V17" s="17">
        <f>1.75*SQRT(Ham_Wt*V$5)*LOG(10*$B17)-100</f>
        <v>596.60470206836817</v>
      </c>
      <c r="W17" s="17">
        <f>1.75*SQRT(Ham_Wt*W$5)*LOG(10*$B17)-100</f>
        <v>610.40019382141952</v>
      </c>
      <c r="X17" s="17">
        <f>1.75*SQRT(Ham_Wt*X$5)*LOG(10*$B17)-100</f>
        <v>623.93284206427654</v>
      </c>
      <c r="Y17" s="26">
        <f>1.75*SQRT(Ham_Wt*Y$5)*LOG(10*$B17)-100</f>
        <v>637.2171215164575</v>
      </c>
    </row>
    <row r="18" spans="1:25">
      <c r="A18" s="85">
        <v>1</v>
      </c>
      <c r="B18" s="70">
        <f>10/A18</f>
        <v>10</v>
      </c>
      <c r="C18" s="33">
        <f>1.75*SQRT(Ham_Wt*C$5)*LOG(10*$B18)-100</f>
        <v>258.64327680858594</v>
      </c>
      <c r="D18" s="17">
        <f>1.75*SQRT(Ham_Wt*D$5)*LOG(10*$B18)-100</f>
        <v>287.37901337062647</v>
      </c>
      <c r="E18" s="17">
        <f>1.75*SQRT(Ham_Wt*E$5)*LOG(10*$B18)-100</f>
        <v>314.12558481697312</v>
      </c>
      <c r="F18" s="17">
        <f>1.75*SQRT(Ham_Wt*F$5)*LOG(10*$B18)-100</f>
        <v>339.24651393038965</v>
      </c>
      <c r="G18" s="17">
        <f>1.75*SQRT(Ham_Wt*G$5)*LOG(10*$B18)-100</f>
        <v>363.00647943630338</v>
      </c>
      <c r="H18" s="17">
        <f>1.75*SQRT(Ham_Wt*H$5)*LOG(10*$B18)-100</f>
        <v>385.60529239290628</v>
      </c>
      <c r="I18" s="17">
        <f>1.75*SQRT(Ham_Wt*I$5)*LOG(10*$B18)-100</f>
        <v>407.19818611663038</v>
      </c>
      <c r="J18" s="17">
        <f>1.75*SQRT(Ham_Wt*J$5)*LOG(10*$B18)-100</f>
        <v>427.90860951494255</v>
      </c>
      <c r="K18" s="17">
        <f>1.75*SQRT(Ham_Wt*K$5)*LOG(10*$B18)-100</f>
        <v>447.83665448744841</v>
      </c>
      <c r="L18" s="17">
        <f>1.75*SQRT(Ham_Wt*L$5)*LOG(10*$B18)-100</f>
        <v>467.06481111068774</v>
      </c>
      <c r="M18" s="17">
        <f>1.75*SQRT(Ham_Wt*M$5)*LOG(10*$B18)-100</f>
        <v>485.66201857385295</v>
      </c>
      <c r="N18" s="17">
        <f>1.75*SQRT(Ham_Wt*N$5)*LOG(10*$B18)-100</f>
        <v>503.68659087311187</v>
      </c>
      <c r="O18" s="17">
        <f>1.75*SQRT(Ham_Wt*O$5)*LOG(10*$B18)-100</f>
        <v>521.1883772254597</v>
      </c>
      <c r="P18" s="17">
        <f>1.75*SQRT(Ham_Wt*P$5)*LOG(10*$B18)-100</f>
        <v>538.21038850836646</v>
      </c>
      <c r="Q18" s="17">
        <f>1.75*SQRT(Ham_Wt*Q$5)*LOG(10*$B18)-100</f>
        <v>554.79004268543974</v>
      </c>
      <c r="R18" s="17">
        <f>1.75*SQRT(Ham_Wt*R$5)*LOG(10*$B18)-100</f>
        <v>570.96013294382851</v>
      </c>
      <c r="S18" s="17">
        <f>1.75*SQRT(Ham_Wt*S$5)*LOG(10*$B18)-100</f>
        <v>586.74959046220033</v>
      </c>
      <c r="T18" s="17">
        <f>1.75*SQRT(Ham_Wt*T$5)*LOG(10*$B18)-100</f>
        <v>602.18409267086076</v>
      </c>
      <c r="U18" s="17">
        <f>1.75*SQRT(Ham_Wt*U$5)*LOG(10*$B18)-100</f>
        <v>617.28655361717188</v>
      </c>
      <c r="V18" s="17">
        <f>1.75*SQRT(Ham_Wt*V$5)*LOG(10*$B18)-100</f>
        <v>632.07752321731607</v>
      </c>
      <c r="W18" s="17">
        <f>1.75*SQRT(Ham_Wt*W$5)*LOG(10*$B18)-100</f>
        <v>646.57551526955399</v>
      </c>
      <c r="X18" s="17">
        <f>1.75*SQRT(Ham_Wt*X$5)*LOG(10*$B18)-100</f>
        <v>660.79727917494552</v>
      </c>
      <c r="Y18" s="26">
        <f>1.75*SQRT(Ham_Wt*Y$5)*LOG(10*$B18)-100</f>
        <v>674.75802674125293</v>
      </c>
    </row>
    <row r="19" spans="1:25">
      <c r="A19" s="85">
        <f>7/8</f>
        <v>0.875</v>
      </c>
      <c r="B19" s="70">
        <f t="shared" ref="B19:B25" si="1">10/A19</f>
        <v>11.428571428571429</v>
      </c>
      <c r="C19" s="33">
        <f>1.75*SQRT(Ham_Wt*C$5)*LOG(10*$B19)-100</f>
        <v>269.04248775487963</v>
      </c>
      <c r="D19" s="17">
        <f>1.75*SQRT(Ham_Wt*D$5)*LOG(10*$B19)-100</f>
        <v>298.61144497245544</v>
      </c>
      <c r="E19" s="17">
        <f>1.75*SQRT(Ham_Wt*E$5)*LOG(10*$B19)-100</f>
        <v>326.13355929537784</v>
      </c>
      <c r="F19" s="17">
        <f>1.75*SQRT(Ham_Wt*F$5)*LOG(10*$B19)-100</f>
        <v>351.9828942033821</v>
      </c>
      <c r="G19" s="17">
        <f>1.75*SQRT(Ham_Wt*G$5)*LOG(10*$B19)-100</f>
        <v>376.43180303920116</v>
      </c>
      <c r="H19" s="17">
        <f>1.75*SQRT(Ham_Wt*H$5)*LOG(10*$B19)-100</f>
        <v>399.68589057717304</v>
      </c>
      <c r="I19" s="17">
        <f>1.75*SQRT(Ham_Wt*I$5)*LOG(10*$B19)-100</f>
        <v>421.90489127485762</v>
      </c>
      <c r="J19" s="17">
        <f>1.75*SQRT(Ham_Wt*J$5)*LOG(10*$B19)-100</f>
        <v>443.21583356097005</v>
      </c>
      <c r="K19" s="17">
        <f>1.75*SQRT(Ham_Wt*K$5)*LOG(10*$B19)-100</f>
        <v>463.72171159718312</v>
      </c>
      <c r="L19" s="17">
        <f>1.75*SQRT(Ham_Wt*L$5)*LOG(10*$B19)-100</f>
        <v>483.50740734010924</v>
      </c>
      <c r="M19" s="17">
        <f>1.75*SQRT(Ham_Wt*M$5)*LOG(10*$B19)-100</f>
        <v>502.64385893784288</v>
      </c>
      <c r="N19" s="17">
        <f>1.75*SQRT(Ham_Wt*N$5)*LOG(10*$B19)-100</f>
        <v>521.1910712576389</v>
      </c>
      <c r="O19" s="17">
        <f>1.75*SQRT(Ham_Wt*O$5)*LOG(10*$B19)-100</f>
        <v>539.20033894306675</v>
      </c>
      <c r="P19" s="17">
        <f>1.75*SQRT(Ham_Wt*P$5)*LOG(10*$B19)-100</f>
        <v>556.71592001385955</v>
      </c>
      <c r="Q19" s="17">
        <f>1.75*SQRT(Ham_Wt*Q$5)*LOG(10*$B19)-100</f>
        <v>573.77631740390541</v>
      </c>
      <c r="R19" s="17">
        <f>1.75*SQRT(Ham_Wt*R$5)*LOG(10*$B19)-100</f>
        <v>590.4152751707386</v>
      </c>
      <c r="S19" s="17">
        <f>1.75*SQRT(Ham_Wt*S$5)*LOG(10*$B19)-100</f>
        <v>606.66256338071639</v>
      </c>
      <c r="T19" s="17">
        <f>1.75*SQRT(Ham_Wt*T$5)*LOG(10*$B19)-100</f>
        <v>622.54460400623259</v>
      </c>
      <c r="U19" s="17">
        <f>1.75*SQRT(Ham_Wt*U$5)*LOG(10*$B19)-100</f>
        <v>638.08497550975926</v>
      </c>
      <c r="V19" s="17">
        <f>1.75*SQRT(Ham_Wt*V$5)*LOG(10*$B19)-100</f>
        <v>653.30482367230354</v>
      </c>
      <c r="W19" s="17">
        <f>1.75*SQRT(Ham_Wt*W$5)*LOG(10*$B19)-100</f>
        <v>668.22319911772956</v>
      </c>
      <c r="X19" s="17">
        <f>1.75*SQRT(Ham_Wt*X$5)*LOG(10*$B19)-100</f>
        <v>682.85733691228643</v>
      </c>
      <c r="Y19" s="26">
        <f>1.75*SQRT(Ham_Wt*Y$5)*LOG(10*$B19)-100</f>
        <v>697.22288994491089</v>
      </c>
    </row>
    <row r="20" spans="1:25">
      <c r="A20" s="85">
        <f>3/4</f>
        <v>0.75</v>
      </c>
      <c r="B20" s="70">
        <f t="shared" si="1"/>
        <v>13.333333333333334</v>
      </c>
      <c r="C20" s="33">
        <f>1.75*SQRT(Ham_Wt*C$5)*LOG(10*$B20)-100</f>
        <v>281.04749575734871</v>
      </c>
      <c r="D20" s="17">
        <f>1.75*SQRT(Ham_Wt*D$5)*LOG(10*$B20)-100</f>
        <v>311.57833563017437</v>
      </c>
      <c r="E20" s="17">
        <f>1.75*SQRT(Ham_Wt*E$5)*LOG(10*$B20)-100</f>
        <v>339.99574849907611</v>
      </c>
      <c r="F20" s="17">
        <f>1.75*SQRT(Ham_Wt*F$5)*LOG(10*$B20)-100</f>
        <v>366.68596618542108</v>
      </c>
      <c r="G20" s="17">
        <f>1.75*SQRT(Ham_Wt*G$5)*LOG(10*$B20)-100</f>
        <v>391.93020172741763</v>
      </c>
      <c r="H20" s="17">
        <f>1.75*SQRT(Ham_Wt*H$5)*LOG(10*$B20)-100</f>
        <v>415.94074825384314</v>
      </c>
      <c r="I20" s="17">
        <f>1.75*SQRT(Ham_Wt*I$5)*LOG(10*$B20)-100</f>
        <v>438.88253640834694</v>
      </c>
      <c r="J20" s="17">
        <f>1.75*SQRT(Ham_Wt*J$5)*LOG(10*$B20)-100</f>
        <v>460.88672687366318</v>
      </c>
      <c r="K20" s="17">
        <f>1.75*SQRT(Ham_Wt*K$5)*LOG(10*$B20)-100</f>
        <v>482.05966422713823</v>
      </c>
      <c r="L20" s="17">
        <f>1.75*SQRT(Ham_Wt*L$5)*LOG(10*$B20)-100</f>
        <v>502.48899164828447</v>
      </c>
      <c r="M20" s="17">
        <f>1.75*SQRT(Ham_Wt*M$5)*LOG(10*$B20)-100</f>
        <v>522.24795491389489</v>
      </c>
      <c r="N20" s="17">
        <f>1.75*SQRT(Ham_Wt*N$5)*LOG(10*$B20)-100</f>
        <v>541.39851085864098</v>
      </c>
      <c r="O20" s="17">
        <f>1.75*SQRT(Ham_Wt*O$5)*LOG(10*$B20)-100</f>
        <v>559.99362274861414</v>
      </c>
      <c r="P20" s="17">
        <f>1.75*SQRT(Ham_Wt*P$5)*LOG(10*$B20)-100</f>
        <v>578.07898832363026</v>
      </c>
      <c r="Q20" s="17">
        <f>1.75*SQRT(Ham_Wt*Q$5)*LOG(10*$B20)-100</f>
        <v>595.69436302384656</v>
      </c>
      <c r="R20" s="17">
        <f>1.75*SQRT(Ham_Wt*R$5)*LOG(10*$B20)-100</f>
        <v>612.87458860609797</v>
      </c>
      <c r="S20" s="17">
        <f>1.75*SQRT(Ham_Wt*S$5)*LOG(10*$B20)-100</f>
        <v>629.65040356150769</v>
      </c>
      <c r="T20" s="17">
        <f>1.75*SQRT(Ham_Wt*T$5)*LOG(10*$B20)-100</f>
        <v>646.04908937323216</v>
      </c>
      <c r="U20" s="17">
        <f>1.75*SQRT(Ham_Wt*U$5)*LOG(10*$B20)-100</f>
        <v>662.09499151469743</v>
      </c>
      <c r="V20" s="17">
        <f>1.75*SQRT(Ham_Wt*V$5)*LOG(10*$B20)-100</f>
        <v>677.80994364236847</v>
      </c>
      <c r="W20" s="17">
        <f>1.75*SQRT(Ham_Wt*W$5)*LOG(10*$B20)-100</f>
        <v>693.21361609978828</v>
      </c>
      <c r="X20" s="17">
        <f>1.75*SQRT(Ham_Wt*X$5)*LOG(10*$B20)-100</f>
        <v>708.32380461252035</v>
      </c>
      <c r="Y20" s="26">
        <f>1.75*SQRT(Ham_Wt*Y$5)*LOG(10*$B20)-100</f>
        <v>723.15667126034873</v>
      </c>
    </row>
    <row r="21" spans="1:25">
      <c r="A21" s="85">
        <f>5/8</f>
        <v>0.625</v>
      </c>
      <c r="B21" s="70">
        <f t="shared" si="1"/>
        <v>16</v>
      </c>
      <c r="C21" s="33">
        <f>1.75*SQRT(Ham_Wt*C$5)*LOG(10*$B21)-100</f>
        <v>295.24640652950222</v>
      </c>
      <c r="D21" s="17">
        <f>1.75*SQRT(Ham_Wt*D$5)*LOG(10*$B21)-100</f>
        <v>326.9149121158672</v>
      </c>
      <c r="E21" s="17">
        <f>1.75*SQRT(Ham_Wt*E$5)*LOG(10*$B21)-100</f>
        <v>356.39123841208072</v>
      </c>
      <c r="F21" s="17">
        <f>1.75*SQRT(Ham_Wt*F$5)*LOG(10*$B21)-100</f>
        <v>384.07600933296288</v>
      </c>
      <c r="G21" s="17">
        <f>1.75*SQRT(Ham_Wt*G$5)*LOG(10*$B21)-100</f>
        <v>410.26091671236287</v>
      </c>
      <c r="H21" s="17">
        <f>1.75*SQRT(Ham_Wt*H$5)*LOG(10*$B21)-100</f>
        <v>435.16616432333888</v>
      </c>
      <c r="I21" s="17">
        <f>1.75*SQRT(Ham_Wt*I$5)*LOG(10*$B21)-100</f>
        <v>458.96282859325186</v>
      </c>
      <c r="J21" s="17">
        <f>1.75*SQRT(Ham_Wt*J$5)*LOG(10*$B21)-100</f>
        <v>481.78695762399423</v>
      </c>
      <c r="K21" s="17">
        <f>1.75*SQRT(Ham_Wt*K$5)*LOG(10*$B21)-100</f>
        <v>503.74885869357729</v>
      </c>
      <c r="L21" s="17">
        <f>1.75*SQRT(Ham_Wt*L$5)*LOG(10*$B21)-100</f>
        <v>524.93944081503707</v>
      </c>
      <c r="M21" s="17">
        <f>1.75*SQRT(Ham_Wt*M$5)*LOG(10*$B21)-100</f>
        <v>545.43467911061725</v>
      </c>
      <c r="N21" s="17">
        <f>1.75*SQRT(Ham_Wt*N$5)*LOG(10*$B21)-100</f>
        <v>565.29883910242881</v>
      </c>
      <c r="O21" s="17">
        <f>1.75*SQRT(Ham_Wt*O$5)*LOG(10*$B21)-100</f>
        <v>584.58685761812103</v>
      </c>
      <c r="P21" s="17">
        <f>1.75*SQRT(Ham_Wt*P$5)*LOG(10*$B21)-100</f>
        <v>603.34613522494578</v>
      </c>
      <c r="Q21" s="17">
        <f>1.75*SQRT(Ham_Wt*Q$5)*LOG(10*$B21)-100</f>
        <v>621.61790876355178</v>
      </c>
      <c r="R21" s="17">
        <f>1.75*SQRT(Ham_Wt*R$5)*LOG(10*$B21)-100</f>
        <v>639.43831829348403</v>
      </c>
      <c r="S21" s="17">
        <f>1.75*SQRT(Ham_Wt*S$5)*LOG(10*$B21)-100</f>
        <v>656.8392477092541</v>
      </c>
      <c r="T21" s="17">
        <f>1.75*SQRT(Ham_Wt*T$5)*LOG(10*$B21)-100</f>
        <v>673.84899507948182</v>
      </c>
      <c r="U21" s="17">
        <f>1.75*SQRT(Ham_Wt*U$5)*LOG(10*$B21)-100</f>
        <v>690.49281305900445</v>
      </c>
      <c r="V21" s="17">
        <f>1.75*SQRT(Ham_Wt*V$5)*LOG(10*$B21)-100</f>
        <v>706.79334888827145</v>
      </c>
      <c r="W21" s="17">
        <f>1.75*SQRT(Ham_Wt*W$5)*LOG(10*$B21)-100</f>
        <v>722.77100588363362</v>
      </c>
      <c r="X21" s="17">
        <f>1.75*SQRT(Ham_Wt*X$5)*LOG(10*$B21)-100</f>
        <v>738.44424288987773</v>
      </c>
      <c r="Y21" s="26">
        <f>1.75*SQRT(Ham_Wt*Y$5)*LOG(10*$B21)-100</f>
        <v>753.82982423173439</v>
      </c>
    </row>
    <row r="22" spans="1:25">
      <c r="A22" s="85">
        <f>1/2</f>
        <v>0.5</v>
      </c>
      <c r="B22" s="70">
        <f t="shared" si="1"/>
        <v>20</v>
      </c>
      <c r="C22" s="33">
        <f>1.75*SQRT(Ham_Wt*C$5)*LOG(10*$B22)-100</f>
        <v>312.62446883988827</v>
      </c>
      <c r="D22" s="17">
        <f>1.75*SQRT(Ham_Wt*D$5)*LOG(10*$B22)-100</f>
        <v>345.68536472826497</v>
      </c>
      <c r="E22" s="17">
        <f>1.75*SQRT(Ham_Wt*E$5)*LOG(10*$B22)-100</f>
        <v>376.45769631787169</v>
      </c>
      <c r="F22" s="17">
        <f>1.75*SQRT(Ham_Wt*F$5)*LOG(10*$B22)-100</f>
        <v>405.3597020223317</v>
      </c>
      <c r="G22" s="17">
        <f>1.75*SQRT(Ham_Wt*G$5)*LOG(10*$B22)-100</f>
        <v>432.69589868485616</v>
      </c>
      <c r="H22" s="17">
        <f>1.75*SQRT(Ham_Wt*H$5)*LOG(10*$B22)-100</f>
        <v>458.69617192462772</v>
      </c>
      <c r="I22" s="17">
        <f>1.75*SQRT(Ham_Wt*I$5)*LOG(10*$B22)-100</f>
        <v>483.53912000036462</v>
      </c>
      <c r="J22" s="17">
        <f>1.75*SQRT(Ham_Wt*J$5)*LOG(10*$B22)-100</f>
        <v>507.36677273157329</v>
      </c>
      <c r="K22" s="17">
        <f>1.75*SQRT(Ham_Wt*K$5)*LOG(10*$B22)-100</f>
        <v>530.29428734991166</v>
      </c>
      <c r="L22" s="17">
        <f>1.75*SQRT(Ham_Wt*L$5)*LOG(10*$B22)-100</f>
        <v>552.41656992561104</v>
      </c>
      <c r="M22" s="17">
        <f>1.75*SQRT(Ham_Wt*M$5)*LOG(10*$B22)-100</f>
        <v>573.81293602977564</v>
      </c>
      <c r="N22" s="17">
        <f>1.75*SQRT(Ham_Wt*N$5)*LOG(10*$B22)-100</f>
        <v>594.5504767895801</v>
      </c>
      <c r="O22" s="17">
        <f>1.75*SQRT(Ham_Wt*O$5)*LOG(10*$B22)-100</f>
        <v>614.68654447680751</v>
      </c>
      <c r="P22" s="17">
        <f>1.75*SQRT(Ham_Wt*P$5)*LOG(10*$B22)-100</f>
        <v>634.27062375105709</v>
      </c>
      <c r="Q22" s="17">
        <f>1.75*SQRT(Ham_Wt*Q$5)*LOG(10*$B22)-100</f>
        <v>653.34576454064779</v>
      </c>
      <c r="R22" s="17">
        <f>1.75*SQRT(Ham_Wt*R$5)*LOG(10*$B22)-100</f>
        <v>671.94969589922096</v>
      </c>
      <c r="S22" s="17">
        <f>1.75*SQRT(Ham_Wt*S$5)*LOG(10*$B22)-100</f>
        <v>690.1157035817389</v>
      </c>
      <c r="T22" s="17">
        <f>1.75*SQRT(Ham_Wt*T$5)*LOG(10*$B22)-100</f>
        <v>707.87332985687362</v>
      </c>
      <c r="U22" s="17">
        <f>1.75*SQRT(Ham_Wt*U$5)*LOG(10*$B22)-100</f>
        <v>725.24893767977653</v>
      </c>
      <c r="V22" s="17">
        <f>1.75*SQRT(Ham_Wt*V$5)*LOG(10*$B22)-100</f>
        <v>742.26617003721947</v>
      </c>
      <c r="W22" s="17">
        <f>1.75*SQRT(Ham_Wt*W$5)*LOG(10*$B22)-100</f>
        <v>758.9463273317682</v>
      </c>
      <c r="X22" s="17">
        <f>1.75*SQRT(Ham_Wt*X$5)*LOG(10*$B22)-100</f>
        <v>775.30868000054681</v>
      </c>
      <c r="Y22" s="26">
        <f>1.75*SQRT(Ham_Wt*Y$5)*LOG(10*$B22)-100</f>
        <v>791.37072945652994</v>
      </c>
    </row>
    <row r="23" spans="1:25">
      <c r="A23" s="85">
        <f>3/8</f>
        <v>0.375</v>
      </c>
      <c r="B23" s="70">
        <f t="shared" si="1"/>
        <v>26.666666666666668</v>
      </c>
      <c r="C23" s="33">
        <f>1.75*SQRT(Ham_Wt*C$5)*LOG(10*$B23)-100</f>
        <v>335.02868778865104</v>
      </c>
      <c r="D23" s="17">
        <f>1.75*SQRT(Ham_Wt*D$5)*LOG(10*$B23)-100</f>
        <v>369.88468698781287</v>
      </c>
      <c r="E23" s="17">
        <f>1.75*SQRT(Ham_Wt*E$5)*LOG(10*$B23)-100</f>
        <v>402.32785999997463</v>
      </c>
      <c r="F23" s="17">
        <f>1.75*SQRT(Ham_Wt*F$5)*LOG(10*$B23)-100</f>
        <v>432.79915427736319</v>
      </c>
      <c r="G23" s="17">
        <f>1.75*SQRT(Ham_Wt*G$5)*LOG(10*$B23)-100</f>
        <v>461.61962097597041</v>
      </c>
      <c r="H23" s="17">
        <f>1.75*SQRT(Ham_Wt*H$5)*LOG(10*$B23)-100</f>
        <v>489.03162778556464</v>
      </c>
      <c r="I23" s="17">
        <f>1.75*SQRT(Ham_Wt*I$5)*LOG(10*$B23)-100</f>
        <v>515.22347029208117</v>
      </c>
      <c r="J23" s="17">
        <f>1.75*SQRT(Ham_Wt*J$5)*LOG(10*$B23)-100</f>
        <v>540.34489009029392</v>
      </c>
      <c r="K23" s="17">
        <f>1.75*SQRT(Ham_Wt*K$5)*LOG(10*$B23)-100</f>
        <v>564.51729708960147</v>
      </c>
      <c r="L23" s="17">
        <f>1.75*SQRT(Ham_Wt*L$5)*LOG(10*$B23)-100</f>
        <v>587.84075046320788</v>
      </c>
      <c r="M23" s="17">
        <f>1.75*SQRT(Ham_Wt*M$5)*LOG(10*$B23)-100</f>
        <v>610.39887236981758</v>
      </c>
      <c r="N23" s="17">
        <f>1.75*SQRT(Ham_Wt*N$5)*LOG(10*$B23)-100</f>
        <v>632.26239677510921</v>
      </c>
      <c r="O23" s="17">
        <f>1.75*SQRT(Ham_Wt*O$5)*LOG(10*$B23)-100</f>
        <v>653.49178999996207</v>
      </c>
      <c r="P23" s="17">
        <f>1.75*SQRT(Ham_Wt*P$5)*LOG(10*$B23)-100</f>
        <v>674.13922356632088</v>
      </c>
      <c r="Q23" s="17">
        <f>1.75*SQRT(Ham_Wt*Q$5)*LOG(10*$B23)-100</f>
        <v>694.25008487905461</v>
      </c>
      <c r="R23" s="17">
        <f>1.75*SQRT(Ham_Wt*R$5)*LOG(10*$B23)-100</f>
        <v>713.86415156149042</v>
      </c>
      <c r="S23" s="17">
        <f>1.75*SQRT(Ham_Wt*S$5)*LOG(10*$B23)-100</f>
        <v>733.01651668104626</v>
      </c>
      <c r="T23" s="17">
        <f>1.75*SQRT(Ham_Wt*T$5)*LOG(10*$B23)-100</f>
        <v>751.73832655924502</v>
      </c>
      <c r="U23" s="17">
        <f>1.75*SQRT(Ham_Wt*U$5)*LOG(10*$B23)-100</f>
        <v>770.05737557730208</v>
      </c>
      <c r="V23" s="17">
        <f>1.75*SQRT(Ham_Wt*V$5)*LOG(10*$B23)-100</f>
        <v>787.99859046227186</v>
      </c>
      <c r="W23" s="17">
        <f>1.75*SQRT(Ham_Wt*W$5)*LOG(10*$B23)-100</f>
        <v>805.5844281620025</v>
      </c>
      <c r="X23" s="17">
        <f>1.75*SQRT(Ham_Wt*X$5)*LOG(10*$B23)-100</f>
        <v>822.83520543812165</v>
      </c>
      <c r="Y23" s="26">
        <f>1.75*SQRT(Ham_Wt*Y$5)*LOG(10*$B23)-100</f>
        <v>839.76937397562574</v>
      </c>
    </row>
    <row r="24" spans="1:25">
      <c r="A24" s="85">
        <f>1/4</f>
        <v>0.25</v>
      </c>
      <c r="B24" s="70">
        <f t="shared" si="1"/>
        <v>40</v>
      </c>
      <c r="C24" s="33">
        <f>1.75*SQRT(Ham_Wt*C$5)*LOG(10*$B24)-100</f>
        <v>366.60566087119059</v>
      </c>
      <c r="D24" s="17">
        <f>1.75*SQRT(Ham_Wt*D$5)*LOG(10*$B24)-100</f>
        <v>403.99171608590348</v>
      </c>
      <c r="E24" s="17">
        <f>1.75*SQRT(Ham_Wt*E$5)*LOG(10*$B24)-100</f>
        <v>438.78980781877021</v>
      </c>
      <c r="F24" s="17">
        <f>1.75*SQRT(Ham_Wt*F$5)*LOG(10*$B24)-100</f>
        <v>471.4728901142737</v>
      </c>
      <c r="G24" s="17">
        <f>1.75*SQRT(Ham_Wt*G$5)*LOG(10*$B24)-100</f>
        <v>502.38531793340906</v>
      </c>
      <c r="H24" s="17">
        <f>1.75*SQRT(Ham_Wt*H$5)*LOG(10*$B24)-100</f>
        <v>531.78705145634922</v>
      </c>
      <c r="I24" s="17">
        <f>1.75*SQRT(Ham_Wt*I$5)*LOG(10*$B24)-100</f>
        <v>559.88005388409874</v>
      </c>
      <c r="J24" s="17">
        <f>1.75*SQRT(Ham_Wt*J$5)*LOG(10*$B24)-100</f>
        <v>586.82493594820403</v>
      </c>
      <c r="K24" s="17">
        <f>1.75*SQRT(Ham_Wt*K$5)*LOG(10*$B24)-100</f>
        <v>612.75192021237501</v>
      </c>
      <c r="L24" s="17">
        <f>1.75*SQRT(Ham_Wt*L$5)*LOG(10*$B24)-100</f>
        <v>637.76832874053446</v>
      </c>
      <c r="M24" s="17">
        <f>1.75*SQRT(Ham_Wt*M$5)*LOG(10*$B24)-100</f>
        <v>661.96385348569845</v>
      </c>
      <c r="N24" s="17">
        <f>1.75*SQRT(Ham_Wt*N$5)*LOG(10*$B24)-100</f>
        <v>685.41436270604834</v>
      </c>
      <c r="O24" s="17">
        <f>1.75*SQRT(Ham_Wt*O$5)*LOG(10*$B24)-100</f>
        <v>708.18471172815543</v>
      </c>
      <c r="P24" s="17">
        <f>1.75*SQRT(Ham_Wt*P$5)*LOG(10*$B24)-100</f>
        <v>730.33085899374782</v>
      </c>
      <c r="Q24" s="17">
        <f>1.75*SQRT(Ham_Wt*Q$5)*LOG(10*$B24)-100</f>
        <v>751.90148639585573</v>
      </c>
      <c r="R24" s="17">
        <f>1.75*SQRT(Ham_Wt*R$5)*LOG(10*$B24)-100</f>
        <v>772.93925885461351</v>
      </c>
      <c r="S24" s="17">
        <f>1.75*SQRT(Ham_Wt*S$5)*LOG(10*$B24)-100</f>
        <v>793.48181670127735</v>
      </c>
      <c r="T24" s="17">
        <f>1.75*SQRT(Ham_Wt*T$5)*LOG(10*$B24)-100</f>
        <v>813.5625670428866</v>
      </c>
      <c r="U24" s="17">
        <f>1.75*SQRT(Ham_Wt*U$5)*LOG(10*$B24)-100</f>
        <v>833.21132174238119</v>
      </c>
      <c r="V24" s="17">
        <f>1.75*SQRT(Ham_Wt*V$5)*LOG(10*$B24)-100</f>
        <v>852.45481685712286</v>
      </c>
      <c r="W24" s="17">
        <f>1.75*SQRT(Ham_Wt*W$5)*LOG(10*$B24)-100</f>
        <v>871.31713939398242</v>
      </c>
      <c r="X24" s="17">
        <f>1.75*SQRT(Ham_Wt*X$5)*LOG(10*$B24)-100</f>
        <v>889.82008082614811</v>
      </c>
      <c r="Y24" s="26">
        <f>1.75*SQRT(Ham_Wt*Y$5)*LOG(10*$B24)-100</f>
        <v>907.98343217180695</v>
      </c>
    </row>
    <row r="25" spans="1:25" ht="13.5" thickBot="1">
      <c r="A25" s="86">
        <f>1/8</f>
        <v>0.125</v>
      </c>
      <c r="B25" s="72">
        <f t="shared" si="1"/>
        <v>80</v>
      </c>
      <c r="C25" s="56">
        <f>1.75*SQRT(Ham_Wt*C$5)*LOG(10*$B25)-100</f>
        <v>420.58685290249286</v>
      </c>
      <c r="D25" s="57">
        <f>1.75*SQRT(Ham_Wt*D$5)*LOG(10*$B25)-100</f>
        <v>462.29806744354198</v>
      </c>
      <c r="E25" s="57">
        <f>1.75*SQRT(Ham_Wt*E$5)*LOG(10*$B25)-100</f>
        <v>501.12191931966879</v>
      </c>
      <c r="F25" s="57">
        <f>1.75*SQRT(Ham_Wt*F$5)*LOG(10*$B25)-100</f>
        <v>537.5860782062158</v>
      </c>
      <c r="G25" s="57">
        <f>1.75*SQRT(Ham_Wt*G$5)*LOG(10*$B25)-100</f>
        <v>572.07473718196184</v>
      </c>
      <c r="H25" s="57">
        <f>1.75*SQRT(Ham_Wt*H$5)*LOG(10*$B25)-100</f>
        <v>604.87793098807072</v>
      </c>
      <c r="I25" s="57">
        <f>1.75*SQRT(Ham_Wt*I$5)*LOG(10*$B25)-100</f>
        <v>636.22098776783298</v>
      </c>
      <c r="J25" s="57">
        <f>1.75*SQRT(Ham_Wt*J$5)*LOG(10*$B25)-100</f>
        <v>666.28309916483488</v>
      </c>
      <c r="K25" s="57">
        <f>1.75*SQRT(Ham_Wt*K$5)*LOG(10*$B25)-100</f>
        <v>695.20955307483825</v>
      </c>
      <c r="L25" s="57">
        <f>1.75*SQRT(Ham_Wt*L$5)*LOG(10*$B25)-100</f>
        <v>723.12008755545776</v>
      </c>
      <c r="M25" s="57">
        <f>1.75*SQRT(Ham_Wt*M$5)*LOG(10*$B25)-100</f>
        <v>750.11477094162115</v>
      </c>
      <c r="N25" s="57">
        <f>1.75*SQRT(Ham_Wt*N$5)*LOG(10*$B25)-100</f>
        <v>776.27824862251657</v>
      </c>
      <c r="O25" s="57">
        <f>1.75*SQRT(Ham_Wt*O$5)*LOG(10*$B25)-100</f>
        <v>801.68287897950324</v>
      </c>
      <c r="P25" s="57">
        <f>1.75*SQRT(Ham_Wt*P$5)*LOG(10*$B25)-100</f>
        <v>826.39109423643845</v>
      </c>
      <c r="Q25" s="57">
        <f>1.75*SQRT(Ham_Wt*Q$5)*LOG(10*$B25)-100</f>
        <v>850.45720825106378</v>
      </c>
      <c r="R25" s="57">
        <f>1.75*SQRT(Ham_Wt*R$5)*LOG(10*$B25)-100</f>
        <v>873.92882181000596</v>
      </c>
      <c r="S25" s="57">
        <f>1.75*SQRT(Ham_Wt*S$5)*LOG(10*$B25)-100</f>
        <v>896.84792982081592</v>
      </c>
      <c r="T25" s="57">
        <f>1.75*SQRT(Ham_Wt*T$5)*LOG(10*$B25)-100</f>
        <v>919.25180422889946</v>
      </c>
      <c r="U25" s="57">
        <f>1.75*SQRT(Ham_Wt*U$5)*LOG(10*$B25)-100</f>
        <v>941.17370580498573</v>
      </c>
      <c r="V25" s="57">
        <f>1.75*SQRT(Ham_Wt*V$5)*LOG(10*$B25)-100</f>
        <v>962.64346367702615</v>
      </c>
      <c r="W25" s="57">
        <f>1.75*SQRT(Ham_Wt*W$5)*LOG(10*$B25)-100</f>
        <v>983.68795145619652</v>
      </c>
      <c r="X25" s="57">
        <f>1.75*SQRT(Ham_Wt*X$5)*LOG(10*$B25)-100</f>
        <v>1004.3314816517493</v>
      </c>
      <c r="Y25" s="58">
        <f>1.75*SQRT(Ham_Wt*Y$5)*LOG(10*$B25)-100</f>
        <v>1024.596134887084</v>
      </c>
    </row>
    <row r="26" spans="1:25">
      <c r="A26" s="27"/>
      <c r="B26" s="45" t="s">
        <v>30</v>
      </c>
      <c r="C26" s="9"/>
      <c r="D26" s="9"/>
      <c r="E26" s="9"/>
      <c r="F26" s="9"/>
      <c r="G26" s="9"/>
      <c r="H26" s="9"/>
      <c r="I26" s="9"/>
      <c r="J26" s="9"/>
      <c r="K26" s="9"/>
      <c r="L26" s="9"/>
      <c r="M26" s="9"/>
      <c r="N26" s="9"/>
      <c r="O26" s="9"/>
      <c r="P26" s="9"/>
      <c r="Q26" s="9"/>
      <c r="R26" s="9"/>
      <c r="S26" s="9"/>
      <c r="T26" s="9"/>
      <c r="U26" s="9"/>
      <c r="V26" s="9"/>
      <c r="W26" s="9"/>
      <c r="X26" s="9"/>
      <c r="Y26" s="10"/>
    </row>
    <row r="27" spans="1:25">
      <c r="A27" s="27"/>
      <c r="B27" s="59" t="s">
        <v>31</v>
      </c>
      <c r="C27" s="46">
        <f>Ham_Wt*C$5</f>
        <v>10500</v>
      </c>
      <c r="D27" s="46">
        <f>Ham_Wt*D$5</f>
        <v>12250</v>
      </c>
      <c r="E27" s="46">
        <f>Ham_Wt*E$5</f>
        <v>14000</v>
      </c>
      <c r="F27" s="46">
        <f>Ham_Wt*F$5</f>
        <v>15750</v>
      </c>
      <c r="G27" s="46">
        <f>Ham_Wt*G$5</f>
        <v>17500</v>
      </c>
      <c r="H27" s="46">
        <f>Ham_Wt*H$5</f>
        <v>19250</v>
      </c>
      <c r="I27" s="46">
        <f>Ham_Wt*I$5</f>
        <v>21000</v>
      </c>
      <c r="J27" s="46">
        <f>Ham_Wt*J$5</f>
        <v>22750</v>
      </c>
      <c r="K27" s="46">
        <f>Ham_Wt*K$5</f>
        <v>24500</v>
      </c>
      <c r="L27" s="46">
        <f>Ham_Wt*L$5</f>
        <v>26250</v>
      </c>
      <c r="M27" s="46">
        <f>Ham_Wt*M$5</f>
        <v>28000</v>
      </c>
      <c r="N27" s="46">
        <f>Ham_Wt*N$5</f>
        <v>29750</v>
      </c>
      <c r="O27" s="46">
        <f>Ham_Wt*O$5</f>
        <v>31500</v>
      </c>
      <c r="P27" s="46">
        <f>Ham_Wt*P$5</f>
        <v>33250</v>
      </c>
      <c r="Q27" s="46">
        <f>Ham_Wt*Q$5</f>
        <v>35000</v>
      </c>
      <c r="R27" s="46">
        <f>Ham_Wt*R$5</f>
        <v>36750</v>
      </c>
      <c r="S27" s="46">
        <f>Ham_Wt*S$5</f>
        <v>38500</v>
      </c>
      <c r="T27" s="46">
        <f>Ham_Wt*T$5</f>
        <v>40250</v>
      </c>
      <c r="U27" s="46">
        <f>Ham_Wt*U$5</f>
        <v>42000</v>
      </c>
      <c r="V27" s="46">
        <f>Ham_Wt*V$5</f>
        <v>43750</v>
      </c>
      <c r="W27" s="46">
        <f>Ham_Wt*W$5</f>
        <v>45500</v>
      </c>
      <c r="X27" s="46">
        <f>Ham_Wt*X$5</f>
        <v>47250</v>
      </c>
      <c r="Y27" s="47">
        <f>Ham_Wt*Y$5</f>
        <v>49000</v>
      </c>
    </row>
    <row r="28" spans="1:25">
      <c r="A28" s="27"/>
      <c r="B28" s="59" t="s">
        <v>32</v>
      </c>
      <c r="C28" s="64">
        <f>IF(OR(P&gt;C25,P&lt;C6),0,(P-INDEX($A$6:$Y$25,MATCH(P,C6:C25,1),C3))/(INDEX($A$6:$Y$25,MATCH(P,C6:C25,1)+1,C3)-INDEX($A$6:$Y$25,MATCH(P,C6:C25,1),C3))*(INDEX($A$6:$Y$25,MATCH(P,C6:C25,1)+1,1)-INDEX($A$6:$Y$25,MATCH(P,C6:C25,1),1))+INDEX($A$6:$Y$25,MATCH(P,C6:C25,1),1))</f>
        <v>0</v>
      </c>
      <c r="D28" s="64">
        <f t="shared" ref="D28:Y28" si="2">IF(OR(P&gt;D25,P&lt;D6),0,(P-INDEX($A$6:$Y$25,MATCH(P,D6:D25,1),D3))/(INDEX($A$6:$Y$25,MATCH(P,D6:D25,1)+1,D3)-INDEX($A$6:$Y$25,MATCH(P,D6:D25,1),D3))*(INDEX($A$6:$Y$25,MATCH(P,D6:D25,1)+1,1)-INDEX($A$6:$Y$25,MATCH(P,D6:D25,1),1))+INDEX($A$6:$Y$25,MATCH(P,D6:D25,1),1))</f>
        <v>0</v>
      </c>
      <c r="E28" s="64">
        <f t="shared" si="2"/>
        <v>0.12724988230916223</v>
      </c>
      <c r="F28" s="64">
        <f t="shared" si="2"/>
        <v>0.19606388167581953</v>
      </c>
      <c r="G28" s="64">
        <f t="shared" si="2"/>
        <v>0.25731410877109329</v>
      </c>
      <c r="H28" s="64">
        <f t="shared" si="2"/>
        <v>0.3429328045638973</v>
      </c>
      <c r="I28" s="64">
        <f t="shared" si="2"/>
        <v>0.43505910706673517</v>
      </c>
      <c r="J28" s="64">
        <f t="shared" si="2"/>
        <v>0.53599895415873522</v>
      </c>
      <c r="K28" s="64">
        <f t="shared" si="2"/>
        <v>0.64660556665312141</v>
      </c>
      <c r="L28" s="64">
        <f t="shared" si="2"/>
        <v>0.76639083181805634</v>
      </c>
      <c r="M28" s="64">
        <f t="shared" si="2"/>
        <v>0.89446092768196961</v>
      </c>
      <c r="N28" s="64">
        <f t="shared" si="2"/>
        <v>1.0315075596154673</v>
      </c>
      <c r="O28" s="64">
        <f t="shared" si="2"/>
        <v>1.1759850303836719</v>
      </c>
      <c r="P28" s="64">
        <f t="shared" si="2"/>
        <v>1.322088669238273</v>
      </c>
      <c r="Q28" s="64">
        <f t="shared" si="2"/>
        <v>1.4724057922082507</v>
      </c>
      <c r="R28" s="64">
        <f t="shared" si="2"/>
        <v>1.632295068646155</v>
      </c>
      <c r="S28" s="64">
        <f t="shared" si="2"/>
        <v>1.7913857121519086</v>
      </c>
      <c r="T28" s="64">
        <f t="shared" si="2"/>
        <v>1.95696148714764</v>
      </c>
      <c r="U28" s="64">
        <f t="shared" si="2"/>
        <v>2.1270633854699224</v>
      </c>
      <c r="V28" s="64">
        <f t="shared" si="2"/>
        <v>2.2972426347722572</v>
      </c>
      <c r="W28" s="64">
        <f t="shared" si="2"/>
        <v>2.4711572569279645</v>
      </c>
      <c r="X28" s="64">
        <f t="shared" si="2"/>
        <v>2.6495873254238655</v>
      </c>
      <c r="Y28" s="65">
        <f t="shared" si="2"/>
        <v>2.8280435613144115</v>
      </c>
    </row>
    <row r="29" spans="1:25">
      <c r="A29" s="27"/>
      <c r="B29" s="59" t="s">
        <v>33</v>
      </c>
      <c r="C29" s="62">
        <f>IF(OR(P&gt;C25,P&lt;C6),0,(P-INDEX($A$6:$Y$25,MATCH(P,C6:C25,1),C3))/(INDEX($A$6:$Y$25,MATCH(P,C6:C25,1)+1,C3)-INDEX($A$6:$Y$25,MATCH(P,C6:C25,1),C3))*(INDEX($A$6:$Y$25,MATCH(P,C6:C25,1)+1,2)-INDEX($A$6:$Y$25,MATCH(P,C6:C25,1),2))+INDEX($A$6:$Y$25,MATCH(P,C6:C25,1),2))</f>
        <v>0</v>
      </c>
      <c r="D29" s="62">
        <f t="shared" ref="D29:Y29" si="3">IF(OR(P&gt;D25,P&lt;D6),0,(P-INDEX($A$6:$Y$25,MATCH(P,D6:D25,1),D3))/(INDEX($A$6:$Y$25,MATCH(P,D6:D25,1)+1,D3)-INDEX($A$6:$Y$25,MATCH(P,D6:D25,1),D3))*(INDEX($A$6:$Y$25,MATCH(P,D6:D25,1)+1,2)-INDEX($A$6:$Y$25,MATCH(P,D6:D25,1),2))+INDEX($A$6:$Y$25,MATCH(P,D6:D25,1),2))</f>
        <v>0</v>
      </c>
      <c r="E29" s="62">
        <f t="shared" si="3"/>
        <v>79.280037661068093</v>
      </c>
      <c r="F29" s="62">
        <f t="shared" si="3"/>
        <v>57.259557863737747</v>
      </c>
      <c r="G29" s="62">
        <f t="shared" si="3"/>
        <v>39.219828397750049</v>
      </c>
      <c r="H29" s="62">
        <f t="shared" si="3"/>
        <v>30.087167513184287</v>
      </c>
      <c r="I29" s="62">
        <f t="shared" si="3"/>
        <v>23.463514289774125</v>
      </c>
      <c r="J29" s="62">
        <f t="shared" si="3"/>
        <v>18.848033466920473</v>
      </c>
      <c r="K29" s="62">
        <f t="shared" si="3"/>
        <v>15.53908124473341</v>
      </c>
      <c r="L29" s="62">
        <f t="shared" si="3"/>
        <v>13.083568277058189</v>
      </c>
      <c r="M29" s="62">
        <f t="shared" si="3"/>
        <v>11.206160826491777</v>
      </c>
      <c r="N29" s="62">
        <f t="shared" si="3"/>
        <v>9.747939523076262</v>
      </c>
      <c r="O29" s="62">
        <f t="shared" si="3"/>
        <v>8.5921197569306251</v>
      </c>
      <c r="P29" s="62">
        <f t="shared" si="3"/>
        <v>7.6155270973958773</v>
      </c>
      <c r="Q29" s="62">
        <f t="shared" si="3"/>
        <v>6.8138357748893297</v>
      </c>
      <c r="R29" s="62">
        <f t="shared" si="3"/>
        <v>6.162685452776552</v>
      </c>
      <c r="S29" s="62">
        <f t="shared" si="3"/>
        <v>5.5960408224231184</v>
      </c>
      <c r="T29" s="62">
        <f t="shared" si="3"/>
        <v>5.1229671795781719</v>
      </c>
      <c r="U29" s="62">
        <f t="shared" si="3"/>
        <v>4.7176369211779505</v>
      </c>
      <c r="V29" s="62">
        <f t="shared" si="3"/>
        <v>4.3604575381826542</v>
      </c>
      <c r="W29" s="62">
        <f t="shared" si="3"/>
        <v>4.0512759876836189</v>
      </c>
      <c r="X29" s="62">
        <f t="shared" si="3"/>
        <v>3.7824184357471045</v>
      </c>
      <c r="Y29" s="63">
        <f t="shared" si="3"/>
        <v>3.5417653802249558</v>
      </c>
    </row>
    <row r="30" spans="1:25">
      <c r="A30" s="27"/>
      <c r="B30" s="78" t="s">
        <v>34</v>
      </c>
      <c r="C30" s="76"/>
      <c r="D30" s="76"/>
      <c r="E30" s="76"/>
      <c r="F30" s="76"/>
      <c r="G30" s="76"/>
      <c r="H30" s="76"/>
      <c r="I30" s="76"/>
      <c r="J30" s="76"/>
      <c r="K30" s="76"/>
      <c r="L30" s="76"/>
      <c r="M30" s="76"/>
      <c r="N30" s="76"/>
      <c r="O30" s="76"/>
      <c r="P30" s="76"/>
      <c r="Q30" s="76"/>
      <c r="R30" s="76"/>
      <c r="S30" s="76"/>
      <c r="T30" s="76"/>
      <c r="U30" s="76"/>
      <c r="V30" s="76"/>
      <c r="W30" s="76"/>
      <c r="X30" s="76"/>
      <c r="Y30" s="77"/>
    </row>
    <row r="31" spans="1:25">
      <c r="A31" s="27"/>
      <c r="B31" s="59" t="s">
        <v>35</v>
      </c>
      <c r="C31" s="51">
        <f>ROUNDUP(((MAX(Input!E24,Input!E23*Input!J23*2)+100)/(1.75*LOG(10*20)))^2/100,0)*100</f>
        <v>22300</v>
      </c>
      <c r="D31" s="52">
        <f>C31</f>
        <v>22300</v>
      </c>
      <c r="E31" s="16"/>
      <c r="F31" s="16"/>
      <c r="G31" s="16"/>
      <c r="H31" s="16"/>
      <c r="I31" s="16"/>
      <c r="J31" s="16"/>
      <c r="K31" s="16"/>
      <c r="L31" s="16"/>
      <c r="M31" s="16"/>
      <c r="N31" s="16"/>
      <c r="O31" s="16"/>
      <c r="P31" s="16"/>
      <c r="Q31" s="16"/>
      <c r="R31" s="16"/>
      <c r="S31" s="16"/>
      <c r="T31" s="16"/>
      <c r="U31" s="16"/>
      <c r="V31" s="16"/>
      <c r="W31" s="16"/>
      <c r="X31" s="16"/>
      <c r="Y31" s="19"/>
    </row>
    <row r="32" spans="1:25">
      <c r="A32" s="27"/>
      <c r="B32" s="60" t="s">
        <v>36</v>
      </c>
      <c r="C32" s="18">
        <f>MAX(C5,C31/(Ham_Wt))</f>
        <v>6.371428571428571</v>
      </c>
      <c r="D32" s="18">
        <f>C32</f>
        <v>6.371428571428571</v>
      </c>
      <c r="E32" s="16"/>
      <c r="F32" s="53"/>
      <c r="G32" s="53"/>
      <c r="H32" s="53"/>
      <c r="I32" s="53"/>
      <c r="J32" s="53"/>
      <c r="K32" s="53"/>
      <c r="L32" s="53"/>
      <c r="M32" s="53"/>
      <c r="N32" s="53"/>
      <c r="O32" s="53"/>
      <c r="P32" s="53"/>
      <c r="Q32" s="53"/>
      <c r="R32" s="53"/>
      <c r="S32" s="16"/>
      <c r="T32" s="16"/>
      <c r="U32" s="16"/>
      <c r="V32" s="16"/>
      <c r="W32" s="16"/>
      <c r="X32" s="16"/>
      <c r="Y32" s="19"/>
    </row>
    <row r="33" spans="1:25" ht="13.5" thickBot="1">
      <c r="A33" s="12"/>
      <c r="B33" s="61" t="s">
        <v>32</v>
      </c>
      <c r="C33" s="81">
        <f>C28</f>
        <v>0</v>
      </c>
      <c r="D33" s="54">
        <f>Y28</f>
        <v>2.8280435613144115</v>
      </c>
      <c r="E33" s="55"/>
      <c r="F33" s="55"/>
      <c r="G33" s="55"/>
      <c r="H33" s="55"/>
      <c r="I33" s="55"/>
      <c r="J33" s="55"/>
      <c r="K33" s="55"/>
      <c r="L33" s="55"/>
      <c r="M33" s="55"/>
      <c r="N33" s="55"/>
      <c r="O33" s="55"/>
      <c r="P33" s="55"/>
      <c r="Q33" s="55"/>
      <c r="R33" s="55"/>
      <c r="S33" s="13"/>
      <c r="T33" s="13"/>
      <c r="U33" s="13"/>
      <c r="V33" s="13"/>
      <c r="W33" s="13"/>
      <c r="X33" s="13"/>
      <c r="Y33" s="22"/>
    </row>
  </sheetData>
  <phoneticPr fontId="0" type="noConversion"/>
  <conditionalFormatting sqref="C6:Y25">
    <cfRule type="cellIs" dxfId="1" priority="1" stopIfTrue="1" operator="lessThan">
      <formula>P</formula>
    </cfRule>
  </conditionalFormatting>
  <conditionalFormatting sqref="C27:Y29">
    <cfRule type="expression" dxfId="0" priority="2" stopIfTrue="1">
      <formula>IF(C$28&lt;0.125,TRUE,FALSE)</formula>
    </cfRule>
  </conditionalFormatting>
  <pageMargins left="0.75" right="0.75" top="1" bottom="1" header="0.5" footer="0.5"/>
  <pageSetup scale="53"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Validation xmlns="ebba8e98-a519-4ab6-a8ca-519be7517eca">Published</Validation>
    <MainEPGLocation xmlns="ebba8e98-a519-4ab6-a8ca-519be7517eca">702</MainEPGLocation>
    <_ip_UnifiedCompliancePolicyProperties xmlns="http://schemas.microsoft.com/sharepoint/v3" xsi:nil="true"/>
    <EPGLocations xmlns="ebba8e98-a519-4ab6-a8ca-519be7517eca">702.1.4.2
101 CM-General Forms
101 CM-Const and Const Admin Forms
</EPGLocation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51B182956520E4B8965D8E3C62DA431" ma:contentTypeVersion="11" ma:contentTypeDescription="Create a new document." ma:contentTypeScope="" ma:versionID="ec1ff3afa59011813df1f549662ec0a1">
  <xsd:schema xmlns:xsd="http://www.w3.org/2001/XMLSchema" xmlns:xs="http://www.w3.org/2001/XMLSchema" xmlns:p="http://schemas.microsoft.com/office/2006/metadata/properties" xmlns:ns1="http://schemas.microsoft.com/sharepoint/v3" xmlns:ns2="ebba8e98-a519-4ab6-a8ca-519be7517eca" xmlns:ns3="5d608181-e015-4ae2-ad7e-f056c5ecf81a" targetNamespace="http://schemas.microsoft.com/office/2006/metadata/properties" ma:root="true" ma:fieldsID="8bc2126086bc5d5c7c27560557463293" ns1:_="" ns2:_="" ns3:_="">
    <xsd:import namespace="http://schemas.microsoft.com/sharepoint/v3"/>
    <xsd:import namespace="ebba8e98-a519-4ab6-a8ca-519be7517eca"/>
    <xsd:import namespace="5d608181-e015-4ae2-ad7e-f056c5ecf81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Validation"/>
                <xsd:element ref="ns3:SharedWithUsers" minOccurs="0"/>
                <xsd:element ref="ns3:SharedWithDetails" minOccurs="0"/>
                <xsd:element ref="ns2:EPGLocations" minOccurs="0"/>
                <xsd:element ref="ns2:MainEPGLocation"/>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ba8e98-a519-4ab6-a8ca-519be7517e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description="" ma:hidden="true" ma:internalName="MediaServiceObjectDetectorVersions" ma:readOnly="true">
      <xsd:simpleType>
        <xsd:restriction base="dms:Text"/>
      </xsd:simpleType>
    </xsd:element>
    <xsd:element name="Validation" ma:index="11" ma:displayName="Validation" ma:default="Published" ma:format="Dropdown" ma:internalName="Validation">
      <xsd:simpleType>
        <xsd:restriction base="dms:Choice">
          <xsd:enumeration value="Published"/>
          <xsd:enumeration value="Archived"/>
        </xsd:restriction>
      </xsd:simpleType>
    </xsd:element>
    <xsd:element name="EPGLocations" ma:index="14" nillable="true" ma:displayName="Other EPG Locations" ma:description="Enter each Category or Article # on a different line" ma:format="Dropdown" ma:internalName="EPGLocations">
      <xsd:simpleType>
        <xsd:restriction base="dms:Note">
          <xsd:maxLength value="255"/>
        </xsd:restriction>
      </xsd:simpleType>
    </xsd:element>
    <xsd:element name="MainEPGLocation" ma:index="15" ma:displayName="Main EPG Location" ma:description="This is the main location in the EPG where the document is located" ma:format="Dropdown" ma:internalName="MainEPGLocation">
      <xsd:simpleType>
        <xsd:restriction base="dms:Text">
          <xsd:maxLength value="255"/>
        </xsd:restriction>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d608181-e015-4ae2-ad7e-f056c5ecf81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845ABA-FE82-42E5-AFA2-334847CF58D9}"/>
</file>

<file path=customXml/itemProps2.xml><?xml version="1.0" encoding="utf-8"?>
<ds:datastoreItem xmlns:ds="http://schemas.openxmlformats.org/officeDocument/2006/customXml" ds:itemID="{6ECF12D8-DABF-4251-95FF-279B5D4A5C7F}"/>
</file>

<file path=customXml/itemProps3.xml><?xml version="1.0" encoding="utf-8"?>
<ds:datastoreItem xmlns:ds="http://schemas.openxmlformats.org/officeDocument/2006/customXml" ds:itemID="{99F91041-025E-4CB0-A0AA-C785B1F83100}"/>
</file>

<file path=docProps/app.xml><?xml version="1.0" encoding="utf-8"?>
<Properties xmlns="http://schemas.openxmlformats.org/officeDocument/2006/extended-properties" xmlns:vt="http://schemas.openxmlformats.org/officeDocument/2006/docPropsVTypes">
  <Application>Microsoft Excel Online</Application>
  <Manager/>
  <Company>MoDOT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straad</dc:creator>
  <cp:keywords/>
  <dc:description/>
  <cp:lastModifiedBy>Chi M. Hung</cp:lastModifiedBy>
  <cp:revision/>
  <dcterms:created xsi:type="dcterms:W3CDTF">2008-08-26T12:28:44Z</dcterms:created>
  <dcterms:modified xsi:type="dcterms:W3CDTF">2024-01-04T18:37:29Z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0x010100451B182956520E4B8965D8E3C62DA431</vt:lpwstr>
  </property>
  <property fmtid="{D5CDD505-2E9C-101B-9397-08002B2CF9AE}" pid="3" name="TemplateUrl">
    <vt:lpwstr/>
  </property>
  <property fmtid="{D5CDD505-2E9C-101B-9397-08002B2CF9AE}" pid="4" name="Order">
    <vt:r8>168200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_ExtendedDescription">
    <vt:lpwstr/>
  </property>
  <property fmtid="{D5CDD505-2E9C-101B-9397-08002B2CF9AE}" pid="10" name="ComplianceAssetId">
    <vt:lpwstr/>
  </property>
  <property fmtid="{D5CDD505-2E9C-101B-9397-08002B2CF9AE}" pid="11" name="TriggerFlowInfo">
    <vt:lpwstr/>
  </property>
  <property fmtid="{D5CDD505-2E9C-101B-9397-08002B2CF9AE}" pid="12" name="MediaServiceImageTags">
    <vt:lpwstr/>
  </property>
</Properties>
</file>